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ep_cifs\redirectedfolders$\OlsonL\My Documents\Remediation webpage\Prepared workbook\"/>
    </mc:Choice>
  </mc:AlternateContent>
  <bookViews>
    <workbookView xWindow="348" yWindow="120" windowWidth="12120" windowHeight="9120" activeTab="1"/>
  </bookViews>
  <sheets>
    <sheet name="ProForma" sheetId="3" r:id="rId1"/>
    <sheet name="Sources and Uses" sheetId="6" r:id="rId2"/>
  </sheets>
  <definedNames>
    <definedName name="_xlnm.Print_Area" localSheetId="0">ProForma!$A$1:$N$88</definedName>
  </definedNames>
  <calcPr calcId="152511"/>
</workbook>
</file>

<file path=xl/calcChain.xml><?xml version="1.0" encoding="utf-8"?>
<calcChain xmlns="http://schemas.openxmlformats.org/spreadsheetml/2006/main">
  <c r="C70" i="3" l="1"/>
  <c r="F29" i="3"/>
  <c r="C15" i="6" l="1"/>
  <c r="C14" i="6"/>
  <c r="C11" i="6"/>
  <c r="F30" i="6" l="1"/>
  <c r="F17" i="6"/>
  <c r="C16" i="6"/>
  <c r="C72" i="3"/>
  <c r="C71" i="3"/>
  <c r="F71" i="3" s="1"/>
  <c r="C69" i="3"/>
  <c r="F20" i="3"/>
  <c r="F21" i="3"/>
  <c r="F22" i="3"/>
  <c r="F23" i="3"/>
  <c r="F24" i="3"/>
  <c r="F69" i="3"/>
  <c r="F70" i="3"/>
  <c r="F72" i="3"/>
  <c r="F39" i="3"/>
  <c r="F40" i="3"/>
  <c r="F41" i="3"/>
  <c r="F42" i="3"/>
  <c r="F43" i="3"/>
  <c r="F30" i="3"/>
  <c r="F33" i="3"/>
  <c r="F34" i="3"/>
  <c r="F35" i="3"/>
  <c r="F36" i="3"/>
  <c r="G14" i="3"/>
  <c r="D55" i="3"/>
  <c r="F55" i="3" s="1"/>
  <c r="G44" i="3" l="1"/>
  <c r="G25" i="3"/>
  <c r="C20" i="6"/>
  <c r="C12" i="6"/>
  <c r="C13" i="6" s="1"/>
  <c r="C7" i="6"/>
  <c r="C8" i="6" s="1"/>
  <c r="G48" i="3"/>
  <c r="F74" i="3"/>
  <c r="C21" i="6" l="1"/>
  <c r="C41" i="6" s="1"/>
  <c r="C17" i="6"/>
  <c r="G52" i="3"/>
  <c r="D59" i="3" s="1"/>
  <c r="F59" i="3" s="1"/>
  <c r="G54" i="3" s="1"/>
  <c r="F75" i="3"/>
  <c r="F79" i="3" s="1"/>
  <c r="G83" i="3" s="1"/>
  <c r="G63" i="3" l="1"/>
  <c r="G88" i="3" s="1"/>
  <c r="C45" i="6"/>
  <c r="G86" i="3" l="1"/>
</calcChain>
</file>

<file path=xl/sharedStrings.xml><?xml version="1.0" encoding="utf-8"?>
<sst xmlns="http://schemas.openxmlformats.org/spreadsheetml/2006/main" count="251" uniqueCount="194">
  <si>
    <t>CARRY COSTS</t>
  </si>
  <si>
    <t>TOTAL DEVELOPMENT COSTS</t>
  </si>
  <si>
    <t>PROJECT VALUE</t>
  </si>
  <si>
    <t xml:space="preserve">PROFIT  </t>
  </si>
  <si>
    <t>PROJECT COSTS</t>
  </si>
  <si>
    <t xml:space="preserve">Purchase Price </t>
  </si>
  <si>
    <t>Rate</t>
  </si>
  <si>
    <t>Purchase Price</t>
  </si>
  <si>
    <t>Soft Costs</t>
  </si>
  <si>
    <t>Net Operating Income</t>
  </si>
  <si>
    <t>Capitalization Rate</t>
  </si>
  <si>
    <t>PROJECT VALUE COMPLETED AND OCCUPIED</t>
  </si>
  <si>
    <t>Directions:</t>
  </si>
  <si>
    <t xml:space="preserve">Net Operating Income </t>
  </si>
  <si>
    <t>Hard Costs</t>
  </si>
  <si>
    <t>Square feet</t>
  </si>
  <si>
    <t>Cost/sf</t>
  </si>
  <si>
    <t>Industrial Sq.Feet</t>
  </si>
  <si>
    <t>Office  Sq Feet</t>
  </si>
  <si>
    <t xml:space="preserve"> $$ / sf</t>
  </si>
  <si>
    <t>Retail</t>
  </si>
  <si>
    <t>Industrial</t>
  </si>
  <si>
    <t>Office</t>
  </si>
  <si>
    <t>Residential</t>
  </si>
  <si>
    <t>Parking</t>
  </si>
  <si>
    <t>Months</t>
  </si>
  <si>
    <t>Retail Use Sq Feet</t>
  </si>
  <si>
    <t>Adjusted Net Operating Income</t>
  </si>
  <si>
    <t>Asbestos Removal</t>
  </si>
  <si>
    <t>Demolition</t>
  </si>
  <si>
    <t>New Construction</t>
  </si>
  <si>
    <t>Existing Building</t>
  </si>
  <si>
    <t>Renovation Costs</t>
  </si>
  <si>
    <t>Soft + Hard Costs + Remediation</t>
  </si>
  <si>
    <t>Parking Spots</t>
  </si>
  <si>
    <t>Cost/unit</t>
  </si>
  <si>
    <t xml:space="preserve">Less Vacancy </t>
  </si>
  <si>
    <t>Development Area 1</t>
  </si>
  <si>
    <t>Total Hard Costs (Development Area 2)</t>
  </si>
  <si>
    <t>Total Hard Costs (Development Area 1)</t>
  </si>
  <si>
    <t>Development Area 2</t>
  </si>
  <si>
    <t>Residential per 2000 sf</t>
  </si>
  <si>
    <t>Remediation</t>
  </si>
  <si>
    <t>% of hard costs and remediation costs</t>
  </si>
  <si>
    <t>Cash on Cash Return</t>
  </si>
  <si>
    <t>Less Long Term Remediation Operating Expenses</t>
  </si>
  <si>
    <t>Less Environmental Insurance</t>
  </si>
  <si>
    <t>Real Estate Pro Forma for Redevelopment Project</t>
  </si>
  <si>
    <t>B1</t>
  </si>
  <si>
    <t>B2</t>
  </si>
  <si>
    <t>B3</t>
  </si>
  <si>
    <t>C1</t>
  </si>
  <si>
    <t>C2</t>
  </si>
  <si>
    <t>C3</t>
  </si>
  <si>
    <t>C4</t>
  </si>
  <si>
    <t>C5</t>
  </si>
  <si>
    <t>Total Hard Costs for Development Areas 1 and 2</t>
  </si>
  <si>
    <t>D1</t>
  </si>
  <si>
    <t>D2</t>
  </si>
  <si>
    <t>D3</t>
  </si>
  <si>
    <t>D4</t>
  </si>
  <si>
    <t>D5</t>
  </si>
  <si>
    <t>D6</t>
  </si>
  <si>
    <t>D7</t>
  </si>
  <si>
    <t>D8</t>
  </si>
  <si>
    <t>D0</t>
  </si>
  <si>
    <t>D10</t>
  </si>
  <si>
    <t>D11</t>
  </si>
  <si>
    <t>D12</t>
  </si>
  <si>
    <t>E1</t>
  </si>
  <si>
    <t>F1</t>
  </si>
  <si>
    <t>G1</t>
  </si>
  <si>
    <t>Acquisition Price, may be based on appraised value minus remediation</t>
  </si>
  <si>
    <t>Construction cost per sf for retail</t>
  </si>
  <si>
    <t>Construction cost per sf for industrial</t>
  </si>
  <si>
    <t>Construction cost for parking per space</t>
  </si>
  <si>
    <t>Total Construction Cost Area 1 (C1+C2+C3+C4+C5)</t>
  </si>
  <si>
    <t>Lump sum cost of asbestos removal</t>
  </si>
  <si>
    <t>Demolition cost per sf</t>
  </si>
  <si>
    <t>Renovation cost per sf of retail</t>
  </si>
  <si>
    <t>Renovation cost per sf of industrial</t>
  </si>
  <si>
    <t>Construction cost per sf for office</t>
  </si>
  <si>
    <t>Construction cost per sf for residential</t>
  </si>
  <si>
    <t>Renovation cost per sf of residential</t>
  </si>
  <si>
    <t>Renovation cost per sf of office</t>
  </si>
  <si>
    <t>Construction cost per sf of retail</t>
  </si>
  <si>
    <t>Construction cost per sf of industrial</t>
  </si>
  <si>
    <t>Construction cost per sf of office</t>
  </si>
  <si>
    <t>Construction cost per sf of residential</t>
  </si>
  <si>
    <t>Construction cost per parking space</t>
  </si>
  <si>
    <t>Total Rehab and Construction Cost Area 2 (Total D1 thru D11)</t>
  </si>
  <si>
    <t>C6</t>
  </si>
  <si>
    <t>Total Construction Costs Areas 1 + 2 (C6+D12)</t>
  </si>
  <si>
    <t>Interest costs on land acquisition for two years</t>
  </si>
  <si>
    <t>A1</t>
  </si>
  <si>
    <t>(A1 X % per year X 2 years)</t>
  </si>
  <si>
    <t>B4</t>
  </si>
  <si>
    <t>Total of all development costs (A1+B4+E1+F1+G1)</t>
  </si>
  <si>
    <t>H1</t>
  </si>
  <si>
    <t>J1</t>
  </si>
  <si>
    <t>J2</t>
  </si>
  <si>
    <t>Total industrial sf X estimated net lease rate per year</t>
  </si>
  <si>
    <t>J3</t>
  </si>
  <si>
    <t>Total retail sf X estimated net lease rate per year</t>
  </si>
  <si>
    <t>Total office sf X estimated net lease rate per year</t>
  </si>
  <si>
    <t>J4</t>
  </si>
  <si>
    <t>Total residential units  X estimated annual rent</t>
  </si>
  <si>
    <t>K1</t>
  </si>
  <si>
    <t>Total of annual net rental income (J1+J2+J3+J4)</t>
  </si>
  <si>
    <t>J5</t>
  </si>
  <si>
    <t>J6</t>
  </si>
  <si>
    <t>Adjusted NOI divided be capitalization rate reflecting yield and risk</t>
  </si>
  <si>
    <t>Project completed value minus total of all development costs (K1  - H1)</t>
  </si>
  <si>
    <t>Remedial Action (Area 1)</t>
  </si>
  <si>
    <t>Remedial Action (Area 2)</t>
  </si>
  <si>
    <t>Remedial Action (Area 3)</t>
  </si>
  <si>
    <t>Remedial Action Costs For Project</t>
  </si>
  <si>
    <t>Total for Remedial Action</t>
  </si>
  <si>
    <t>Total Remedial Action Cost  (B1+B2+B3)</t>
  </si>
  <si>
    <t>Cost of implementing remedial action (e.g., soil or water cleanup)</t>
  </si>
  <si>
    <t xml:space="preserve">Enter information in cells outlined in red, as appropriate
</t>
  </si>
  <si>
    <t>Profit as % of Total Development Cost</t>
  </si>
  <si>
    <t xml:space="preserve">SAMPLE </t>
  </si>
  <si>
    <t>SOURCES AND USES OF FUNDS</t>
  </si>
  <si>
    <t>USES OF FUNDS</t>
  </si>
  <si>
    <t>SOURCES OF FUNDS</t>
  </si>
  <si>
    <t>Acquisition</t>
  </si>
  <si>
    <t>Construction Sources of Funds</t>
  </si>
  <si>
    <t>Transaction Costs</t>
  </si>
  <si>
    <t>Total Acquisition Costs</t>
  </si>
  <si>
    <t>1st Construction Loan</t>
  </si>
  <si>
    <t xml:space="preserve">2nd Construction Loan </t>
  </si>
  <si>
    <t xml:space="preserve"> </t>
  </si>
  <si>
    <t>Developer Equity</t>
  </si>
  <si>
    <t>Construction</t>
  </si>
  <si>
    <t>Equity from Federal Tax Credits</t>
  </si>
  <si>
    <t>General Conditions</t>
  </si>
  <si>
    <t>Equity from State Tax Credits</t>
  </si>
  <si>
    <t>Developer fee</t>
  </si>
  <si>
    <t>Grant Source #1</t>
  </si>
  <si>
    <t>Demolition/Property Improvement</t>
  </si>
  <si>
    <t>Grant Source #2</t>
  </si>
  <si>
    <t>Other</t>
  </si>
  <si>
    <t>Hard Cost Contingency</t>
  </si>
  <si>
    <t>Deferred Developer Fee</t>
  </si>
  <si>
    <t>Total Building Loan Hard Cost</t>
  </si>
  <si>
    <t>TOTAL CONSTRUCTION SOURCES</t>
  </si>
  <si>
    <t>Project's Soft Costs</t>
  </si>
  <si>
    <t>Permanent Sources of Funds</t>
  </si>
  <si>
    <t>Borrower's A/E Fee</t>
  </si>
  <si>
    <t>Bank Engineer</t>
  </si>
  <si>
    <t>Developer Owner's Representative</t>
  </si>
  <si>
    <t>2nd Permanent Mortgage</t>
  </si>
  <si>
    <t>Bank Legal</t>
  </si>
  <si>
    <t>Developer Legal</t>
  </si>
  <si>
    <t>Accounting</t>
  </si>
  <si>
    <t>Environmental Phase I</t>
  </si>
  <si>
    <t>Environmental Phase II and III</t>
  </si>
  <si>
    <t>Other Environmental Professional Fees</t>
  </si>
  <si>
    <t>Survey</t>
  </si>
  <si>
    <t>Title Insurance</t>
  </si>
  <si>
    <t>TOTAL PERMANENT SOURCES</t>
  </si>
  <si>
    <t>Appraisal</t>
  </si>
  <si>
    <t>Bank Commitment Fee</t>
  </si>
  <si>
    <t>Construction Interest</t>
  </si>
  <si>
    <t>Insurance</t>
  </si>
  <si>
    <t>Real Estate Taxes</t>
  </si>
  <si>
    <t>Building Permits</t>
  </si>
  <si>
    <t>Letter of Credit/Bond Fee</t>
  </si>
  <si>
    <t>Soft Cost Contingency</t>
  </si>
  <si>
    <t>Total Building Loan Soft Costs</t>
  </si>
  <si>
    <t>Operating and Lease-up Reserve</t>
  </si>
  <si>
    <t>TOTAL USES OF FUNDS</t>
  </si>
  <si>
    <t>Lump sum</t>
  </si>
  <si>
    <t>G2</t>
  </si>
  <si>
    <t>G3</t>
  </si>
  <si>
    <t>G4</t>
  </si>
  <si>
    <t>G5</t>
  </si>
  <si>
    <t>G6</t>
  </si>
  <si>
    <t>G7</t>
  </si>
  <si>
    <t>Months costs will be carried</t>
  </si>
  <si>
    <t>Carrying cost interest rate</t>
  </si>
  <si>
    <t>Interest Costs on construction, rehab and remediation (B4+E1+F1 X % per month X # of months )</t>
  </si>
  <si>
    <t>L1</t>
  </si>
  <si>
    <t>Line</t>
  </si>
  <si>
    <t>J7</t>
  </si>
  <si>
    <t>J8</t>
  </si>
  <si>
    <t>J9</t>
  </si>
  <si>
    <t>Shaded cells are calculated</t>
  </si>
  <si>
    <t>Outlined cells require input</t>
  </si>
  <si>
    <t>Soft costs 20% of construction costs (20% of E1)</t>
  </si>
  <si>
    <t xml:space="preserve"> minus cost of ongoing remediation, minus cost of environmental insurance</t>
  </si>
  <si>
    <t xml:space="preserve">Net Operating income minus vacancy %, </t>
  </si>
  <si>
    <t>1st Permanent 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</si>
</sst>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"/>
    <numFmt numFmtId="165" formatCode="&quot;$&quot;#,##0.00"/>
    <numFmt numFmtId="166" formatCode="0.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indexed="10"/>
      <name val="Arial"/>
      <family val="2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164" fontId="0" fillId="0" borderId="0" xfId="0" applyNumberFormat="1"/>
    <xf numFmtId="3" fontId="0" fillId="0" borderId="0" xfId="0" applyNumberFormat="1"/>
    <xf numFmtId="9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10" fontId="0" fillId="0" borderId="0" xfId="0" applyNumberFormat="1" applyBorder="1"/>
    <xf numFmtId="164" fontId="0" fillId="0" borderId="0" xfId="0" applyNumberFormat="1" applyBorder="1"/>
    <xf numFmtId="164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Alignment="1">
      <alignment horizontal="left"/>
    </xf>
    <xf numFmtId="0" fontId="0" fillId="2" borderId="0" xfId="0" applyFill="1" applyBorder="1"/>
    <xf numFmtId="164" fontId="2" fillId="2" borderId="0" xfId="0" applyNumberFormat="1" applyFont="1" applyFill="1"/>
    <xf numFmtId="0" fontId="5" fillId="0" borderId="0" xfId="0" applyFont="1"/>
    <xf numFmtId="0" fontId="3" fillId="0" borderId="0" xfId="0" applyFont="1" applyAlignment="1">
      <alignment horizontal="left"/>
    </xf>
    <xf numFmtId="164" fontId="2" fillId="2" borderId="0" xfId="0" applyNumberFormat="1" applyFont="1" applyFill="1" applyAlignment="1"/>
    <xf numFmtId="0" fontId="0" fillId="2" borderId="0" xfId="0" applyFill="1" applyAlignment="1"/>
    <xf numFmtId="0" fontId="0" fillId="2" borderId="0" xfId="0" applyFill="1" applyBorder="1" applyAlignment="1"/>
    <xf numFmtId="164" fontId="2" fillId="2" borderId="0" xfId="0" applyNumberFormat="1" applyFont="1" applyFill="1" applyBorder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164" fontId="2" fillId="0" borderId="0" xfId="0" applyNumberFormat="1" applyFont="1" applyFill="1"/>
    <xf numFmtId="0" fontId="5" fillId="0" borderId="0" xfId="0" applyFont="1" applyFill="1" applyBorder="1"/>
    <xf numFmtId="0" fontId="1" fillId="0" borderId="0" xfId="0" applyFont="1" applyBorder="1"/>
    <xf numFmtId="16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Fill="1"/>
    <xf numFmtId="0" fontId="8" fillId="0" borderId="0" xfId="0" applyFont="1" applyFill="1"/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0" fontId="2" fillId="0" borderId="0" xfId="0" applyFont="1" applyBorder="1"/>
    <xf numFmtId="0" fontId="1" fillId="0" borderId="0" xfId="0" applyFont="1"/>
    <xf numFmtId="0" fontId="0" fillId="0" borderId="0" xfId="0" applyAlignment="1"/>
    <xf numFmtId="0" fontId="4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 vertical="center"/>
    </xf>
    <xf numFmtId="164" fontId="2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164" fontId="0" fillId="0" borderId="4" xfId="0" applyNumberFormat="1" applyBorder="1"/>
    <xf numFmtId="9" fontId="0" fillId="0" borderId="4" xfId="0" applyNumberFormat="1" applyBorder="1"/>
    <xf numFmtId="0" fontId="0" fillId="0" borderId="4" xfId="0" applyBorder="1"/>
    <xf numFmtId="10" fontId="0" fillId="0" borderId="4" xfId="0" applyNumberFormat="1" applyBorder="1"/>
    <xf numFmtId="165" fontId="0" fillId="0" borderId="4" xfId="0" applyNumberFormat="1" applyBorder="1"/>
    <xf numFmtId="10" fontId="2" fillId="0" borderId="4" xfId="0" applyNumberFormat="1" applyFont="1" applyBorder="1" applyAlignment="1">
      <alignment horizontal="right"/>
    </xf>
    <xf numFmtId="9" fontId="5" fillId="0" borderId="4" xfId="0" applyNumberFormat="1" applyFont="1" applyBorder="1"/>
    <xf numFmtId="3" fontId="0" fillId="0" borderId="1" xfId="0" applyNumberFormat="1" applyBorder="1"/>
    <xf numFmtId="0" fontId="1" fillId="0" borderId="0" xfId="0" applyFont="1" applyAlignment="1">
      <alignment horizontal="right"/>
    </xf>
    <xf numFmtId="0" fontId="2" fillId="4" borderId="0" xfId="0" applyFont="1" applyFill="1"/>
    <xf numFmtId="0" fontId="0" fillId="4" borderId="0" xfId="0" applyFill="1"/>
    <xf numFmtId="0" fontId="0" fillId="4" borderId="0" xfId="0" applyFill="1" applyBorder="1"/>
    <xf numFmtId="164" fontId="0" fillId="4" borderId="0" xfId="0" applyNumberFormat="1" applyFill="1" applyBorder="1"/>
    <xf numFmtId="164" fontId="2" fillId="4" borderId="0" xfId="0" applyNumberFormat="1" applyFont="1" applyFill="1"/>
    <xf numFmtId="164" fontId="0" fillId="5" borderId="0" xfId="0" applyNumberFormat="1" applyFill="1" applyBorder="1"/>
    <xf numFmtId="164" fontId="5" fillId="5" borderId="0" xfId="0" applyNumberFormat="1" applyFont="1" applyFill="1"/>
    <xf numFmtId="164" fontId="0" fillId="5" borderId="0" xfId="0" applyNumberFormat="1" applyFill="1"/>
    <xf numFmtId="3" fontId="0" fillId="5" borderId="0" xfId="0" applyNumberFormat="1" applyFill="1" applyBorder="1" applyProtection="1">
      <protection locked="0"/>
    </xf>
    <xf numFmtId="166" fontId="2" fillId="4" borderId="0" xfId="0" applyNumberFormat="1" applyFont="1" applyFill="1"/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6" fontId="12" fillId="0" borderId="3" xfId="0" applyNumberFormat="1" applyFont="1" applyBorder="1" applyAlignment="1">
      <alignment horizontal="center" vertical="center"/>
    </xf>
    <xf numFmtId="6" fontId="14" fillId="5" borderId="0" xfId="0" applyNumberFormat="1" applyFont="1" applyFill="1" applyAlignment="1">
      <alignment horizontal="center" vertical="center"/>
    </xf>
    <xf numFmtId="6" fontId="12" fillId="5" borderId="0" xfId="0" applyNumberFormat="1" applyFont="1" applyFill="1" applyAlignment="1">
      <alignment horizontal="center" vertical="center"/>
    </xf>
    <xf numFmtId="6" fontId="12" fillId="0" borderId="5" xfId="0" applyNumberFormat="1" applyFont="1" applyBorder="1" applyAlignment="1">
      <alignment horizontal="center" vertical="center"/>
    </xf>
    <xf numFmtId="6" fontId="12" fillId="4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/>
    <xf numFmtId="0" fontId="0" fillId="0" borderId="0" xfId="0" applyAlignment="1"/>
    <xf numFmtId="0" fontId="0" fillId="0" borderId="2" xfId="0" applyBorder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J123"/>
  <sheetViews>
    <sheetView topLeftCell="A62" zoomScale="75" workbookViewId="0">
      <selection activeCell="I79" sqref="I79"/>
    </sheetView>
  </sheetViews>
  <sheetFormatPr defaultRowHeight="13.2" x14ac:dyDescent="0.25"/>
  <cols>
    <col min="1" max="1" width="38.33203125" customWidth="1"/>
    <col min="2" max="2" width="20.33203125" customWidth="1"/>
    <col min="3" max="3" width="11.109375" customWidth="1"/>
    <col min="4" max="4" width="13.109375" customWidth="1"/>
    <col min="5" max="5" width="12.33203125" customWidth="1"/>
    <col min="6" max="6" width="13.6640625" customWidth="1"/>
    <col min="7" max="7" width="12.6640625" bestFit="1" customWidth="1"/>
    <col min="8" max="8" width="7.5546875" style="26" customWidth="1"/>
    <col min="9" max="9" width="14" customWidth="1"/>
  </cols>
  <sheetData>
    <row r="1" spans="1:9" ht="15" x14ac:dyDescent="0.25">
      <c r="A1" s="38" t="s">
        <v>47</v>
      </c>
      <c r="B1" s="27"/>
      <c r="C1" s="27"/>
      <c r="D1" s="27"/>
      <c r="E1" s="27"/>
      <c r="F1" s="27"/>
      <c r="G1" s="27"/>
    </row>
    <row r="2" spans="1:9" x14ac:dyDescent="0.25">
      <c r="A2" s="39"/>
      <c r="B2" s="27"/>
      <c r="C2" s="27"/>
      <c r="D2" s="27"/>
      <c r="E2" s="27"/>
      <c r="F2" s="27"/>
      <c r="G2" s="27"/>
    </row>
    <row r="3" spans="1:9" x14ac:dyDescent="0.25">
      <c r="A3" s="43" t="s">
        <v>188</v>
      </c>
      <c r="B3" s="27"/>
      <c r="C3" s="27"/>
      <c r="D3" s="27"/>
      <c r="E3" s="27"/>
      <c r="F3" s="27"/>
      <c r="G3" s="27"/>
    </row>
    <row r="4" spans="1:9" x14ac:dyDescent="0.25">
      <c r="A4" s="43" t="s">
        <v>189</v>
      </c>
      <c r="B4" s="27"/>
      <c r="C4" s="27"/>
      <c r="D4" s="27"/>
      <c r="E4" s="27"/>
      <c r="F4" s="27"/>
      <c r="G4" s="27"/>
    </row>
    <row r="5" spans="1:9" x14ac:dyDescent="0.25">
      <c r="B5" s="27"/>
      <c r="C5" s="27"/>
      <c r="D5" s="27"/>
      <c r="E5" s="27"/>
      <c r="F5" s="27"/>
      <c r="G5" s="27"/>
    </row>
    <row r="6" spans="1:9" x14ac:dyDescent="0.25">
      <c r="A6" s="46" t="s">
        <v>12</v>
      </c>
      <c r="B6" s="47" t="s">
        <v>120</v>
      </c>
      <c r="C6" s="45"/>
      <c r="D6" s="44"/>
      <c r="E6" s="44"/>
      <c r="F6" s="44"/>
      <c r="G6" s="44"/>
      <c r="H6" s="75" t="s">
        <v>184</v>
      </c>
    </row>
    <row r="7" spans="1:9" x14ac:dyDescent="0.25">
      <c r="A7" s="1"/>
    </row>
    <row r="8" spans="1:9" x14ac:dyDescent="0.25">
      <c r="A8" s="1" t="s">
        <v>4</v>
      </c>
    </row>
    <row r="9" spans="1:9" x14ac:dyDescent="0.25">
      <c r="A9" s="6" t="s">
        <v>7</v>
      </c>
      <c r="E9" s="2"/>
      <c r="F9" s="2"/>
      <c r="G9" s="48">
        <v>0</v>
      </c>
      <c r="H9" s="26" t="s">
        <v>94</v>
      </c>
      <c r="I9" t="s">
        <v>72</v>
      </c>
    </row>
    <row r="10" spans="1:9" x14ac:dyDescent="0.25">
      <c r="A10" s="6"/>
      <c r="E10" s="2"/>
      <c r="F10" s="2"/>
      <c r="G10" s="2"/>
    </row>
    <row r="11" spans="1:9" x14ac:dyDescent="0.25">
      <c r="A11" s="16" t="s">
        <v>116</v>
      </c>
      <c r="D11" s="82" t="s">
        <v>113</v>
      </c>
      <c r="E11" s="83"/>
      <c r="F11" s="84"/>
      <c r="G11" s="48">
        <v>0</v>
      </c>
      <c r="H11" s="26" t="s">
        <v>48</v>
      </c>
      <c r="I11" s="43" t="s">
        <v>119</v>
      </c>
    </row>
    <row r="12" spans="1:9" x14ac:dyDescent="0.25">
      <c r="A12" s="6"/>
      <c r="D12" s="82" t="s">
        <v>114</v>
      </c>
      <c r="E12" s="83"/>
      <c r="F12" s="84"/>
      <c r="G12" s="48">
        <v>0</v>
      </c>
      <c r="H12" s="26" t="s">
        <v>49</v>
      </c>
      <c r="I12" s="43" t="s">
        <v>119</v>
      </c>
    </row>
    <row r="13" spans="1:9" x14ac:dyDescent="0.25">
      <c r="A13" s="6"/>
      <c r="D13" s="82" t="s">
        <v>115</v>
      </c>
      <c r="E13" s="83"/>
      <c r="F13" s="84"/>
      <c r="G13" s="48">
        <v>0</v>
      </c>
      <c r="H13" s="26" t="s">
        <v>50</v>
      </c>
      <c r="I13" s="43" t="s">
        <v>119</v>
      </c>
    </row>
    <row r="14" spans="1:9" x14ac:dyDescent="0.25">
      <c r="A14" s="6"/>
      <c r="D14" s="21" t="s">
        <v>117</v>
      </c>
      <c r="E14" s="22"/>
      <c r="F14" s="23"/>
      <c r="G14" s="24">
        <f>SUM(G11:G13)</f>
        <v>0</v>
      </c>
      <c r="H14" s="26" t="s">
        <v>96</v>
      </c>
      <c r="I14" s="43" t="s">
        <v>118</v>
      </c>
    </row>
    <row r="15" spans="1:9" x14ac:dyDescent="0.25">
      <c r="A15" s="6"/>
      <c r="E15" s="2"/>
      <c r="F15" s="2"/>
      <c r="G15" s="15"/>
    </row>
    <row r="16" spans="1:9" x14ac:dyDescent="0.25">
      <c r="A16" s="16" t="s">
        <v>14</v>
      </c>
      <c r="E16" s="2"/>
      <c r="F16" s="2"/>
      <c r="G16" s="2"/>
    </row>
    <row r="17" spans="1:9" x14ac:dyDescent="0.25">
      <c r="A17" s="16"/>
      <c r="E17" s="2"/>
      <c r="F17" s="2"/>
      <c r="G17" s="2"/>
    </row>
    <row r="18" spans="1:9" x14ac:dyDescent="0.25">
      <c r="A18" s="10" t="s">
        <v>37</v>
      </c>
      <c r="E18" s="2"/>
      <c r="F18" s="2"/>
      <c r="G18" s="2"/>
    </row>
    <row r="19" spans="1:9" x14ac:dyDescent="0.25">
      <c r="A19" s="20" t="s">
        <v>30</v>
      </c>
      <c r="B19" s="7"/>
      <c r="D19" s="7"/>
      <c r="E19" s="2"/>
      <c r="F19" s="2"/>
      <c r="G19" s="2"/>
    </row>
    <row r="20" spans="1:9" x14ac:dyDescent="0.25">
      <c r="A20" s="6" t="s">
        <v>20</v>
      </c>
      <c r="B20" s="7" t="s">
        <v>15</v>
      </c>
      <c r="C20" s="49">
        <v>0</v>
      </c>
      <c r="D20" s="7" t="s">
        <v>16</v>
      </c>
      <c r="E20" s="56">
        <v>60</v>
      </c>
      <c r="F20" s="70">
        <f t="shared" ref="F20:F36" si="0">C20*E20</f>
        <v>0</v>
      </c>
      <c r="G20" s="2"/>
      <c r="H20" s="26" t="s">
        <v>51</v>
      </c>
      <c r="I20" t="s">
        <v>73</v>
      </c>
    </row>
    <row r="21" spans="1:9" x14ac:dyDescent="0.25">
      <c r="A21" s="6" t="s">
        <v>21</v>
      </c>
      <c r="B21" s="7" t="s">
        <v>15</v>
      </c>
      <c r="C21" s="49">
        <v>0</v>
      </c>
      <c r="D21" s="7" t="s">
        <v>16</v>
      </c>
      <c r="E21" s="56">
        <v>50</v>
      </c>
      <c r="F21" s="70">
        <f t="shared" si="0"/>
        <v>0</v>
      </c>
      <c r="G21" s="2"/>
      <c r="H21" s="26" t="s">
        <v>52</v>
      </c>
      <c r="I21" t="s">
        <v>74</v>
      </c>
    </row>
    <row r="22" spans="1:9" x14ac:dyDescent="0.25">
      <c r="A22" s="6" t="s">
        <v>22</v>
      </c>
      <c r="B22" s="7" t="s">
        <v>15</v>
      </c>
      <c r="C22" s="49">
        <v>0</v>
      </c>
      <c r="D22" s="7" t="s">
        <v>16</v>
      </c>
      <c r="E22" s="56">
        <v>100</v>
      </c>
      <c r="F22" s="70">
        <f t="shared" si="0"/>
        <v>0</v>
      </c>
      <c r="G22" s="2"/>
      <c r="H22" s="26" t="s">
        <v>53</v>
      </c>
      <c r="I22" t="s">
        <v>81</v>
      </c>
    </row>
    <row r="23" spans="1:9" x14ac:dyDescent="0.25">
      <c r="A23" s="6" t="s">
        <v>23</v>
      </c>
      <c r="B23" s="7" t="s">
        <v>15</v>
      </c>
      <c r="C23" s="49">
        <v>0</v>
      </c>
      <c r="D23" s="7" t="s">
        <v>16</v>
      </c>
      <c r="E23" s="56">
        <v>60</v>
      </c>
      <c r="F23" s="70">
        <f t="shared" si="0"/>
        <v>0</v>
      </c>
      <c r="G23" s="2"/>
      <c r="H23" s="26" t="s">
        <v>54</v>
      </c>
      <c r="I23" t="s">
        <v>82</v>
      </c>
    </row>
    <row r="24" spans="1:9" x14ac:dyDescent="0.25">
      <c r="A24" s="6" t="s">
        <v>24</v>
      </c>
      <c r="B24" s="7" t="s">
        <v>34</v>
      </c>
      <c r="C24" s="49">
        <v>0</v>
      </c>
      <c r="D24" s="7" t="s">
        <v>35</v>
      </c>
      <c r="E24" s="56">
        <v>1200</v>
      </c>
      <c r="F24" s="70">
        <f t="shared" si="0"/>
        <v>0</v>
      </c>
      <c r="G24" s="2"/>
      <c r="H24" s="26" t="s">
        <v>55</v>
      </c>
      <c r="I24" t="s">
        <v>75</v>
      </c>
    </row>
    <row r="25" spans="1:9" x14ac:dyDescent="0.25">
      <c r="A25" s="6"/>
      <c r="B25" s="65" t="s">
        <v>39</v>
      </c>
      <c r="C25" s="66"/>
      <c r="D25" s="67"/>
      <c r="E25" s="66"/>
      <c r="F25" s="68"/>
      <c r="G25" s="69">
        <f>SUM(F19:F24)</f>
        <v>0</v>
      </c>
      <c r="H25" s="26" t="s">
        <v>91</v>
      </c>
      <c r="I25" t="s">
        <v>76</v>
      </c>
    </row>
    <row r="26" spans="1:9" x14ac:dyDescent="0.25">
      <c r="A26" s="6"/>
      <c r="B26" s="1"/>
      <c r="D26" s="9"/>
      <c r="F26" s="13"/>
      <c r="G26" s="14"/>
    </row>
    <row r="27" spans="1:9" x14ac:dyDescent="0.25">
      <c r="A27" s="10" t="s">
        <v>40</v>
      </c>
      <c r="E27" s="2"/>
      <c r="F27" s="13"/>
      <c r="G27" s="2"/>
    </row>
    <row r="28" spans="1:9" x14ac:dyDescent="0.25">
      <c r="A28" s="20" t="s">
        <v>31</v>
      </c>
      <c r="E28" s="13"/>
      <c r="F28" s="13"/>
      <c r="G28" s="2"/>
    </row>
    <row r="29" spans="1:9" x14ac:dyDescent="0.25">
      <c r="A29" s="6" t="s">
        <v>28</v>
      </c>
      <c r="B29" s="64" t="s">
        <v>173</v>
      </c>
      <c r="C29" s="63"/>
      <c r="E29" s="13"/>
      <c r="F29" s="70">
        <f>C29</f>
        <v>0</v>
      </c>
      <c r="G29" s="2"/>
      <c r="H29" s="75" t="s">
        <v>57</v>
      </c>
      <c r="I29" t="s">
        <v>77</v>
      </c>
    </row>
    <row r="30" spans="1:9" x14ac:dyDescent="0.25">
      <c r="A30" s="6" t="s">
        <v>29</v>
      </c>
      <c r="B30" s="7" t="s">
        <v>15</v>
      </c>
      <c r="C30" s="49">
        <v>0</v>
      </c>
      <c r="D30" s="7" t="s">
        <v>16</v>
      </c>
      <c r="E30" s="56">
        <v>25</v>
      </c>
      <c r="F30" s="70">
        <f t="shared" si="0"/>
        <v>0</v>
      </c>
      <c r="G30" s="2"/>
      <c r="H30" s="26" t="s">
        <v>58</v>
      </c>
      <c r="I30" t="s">
        <v>78</v>
      </c>
    </row>
    <row r="31" spans="1:9" x14ac:dyDescent="0.25">
      <c r="A31" s="16"/>
      <c r="B31" s="7"/>
      <c r="C31" s="8"/>
      <c r="D31" s="7"/>
      <c r="E31" s="9"/>
      <c r="F31" s="13"/>
      <c r="G31" s="2"/>
    </row>
    <row r="32" spans="1:9" x14ac:dyDescent="0.25">
      <c r="A32" s="6" t="s">
        <v>32</v>
      </c>
      <c r="B32" s="7"/>
      <c r="D32" s="7"/>
      <c r="E32" s="2"/>
      <c r="F32" s="13"/>
      <c r="G32" s="2"/>
    </row>
    <row r="33" spans="1:10" x14ac:dyDescent="0.25">
      <c r="A33" s="6" t="s">
        <v>20</v>
      </c>
      <c r="B33" s="7" t="s">
        <v>15</v>
      </c>
      <c r="C33" s="49">
        <v>0</v>
      </c>
      <c r="D33" s="7" t="s">
        <v>16</v>
      </c>
      <c r="E33" s="56">
        <v>50</v>
      </c>
      <c r="F33" s="70">
        <f t="shared" si="0"/>
        <v>0</v>
      </c>
      <c r="G33" s="2"/>
      <c r="H33" s="26" t="s">
        <v>59</v>
      </c>
      <c r="I33" t="s">
        <v>79</v>
      </c>
    </row>
    <row r="34" spans="1:10" x14ac:dyDescent="0.25">
      <c r="A34" s="6" t="s">
        <v>21</v>
      </c>
      <c r="B34" s="7" t="s">
        <v>15</v>
      </c>
      <c r="C34" s="49">
        <v>0</v>
      </c>
      <c r="D34" s="7" t="s">
        <v>16</v>
      </c>
      <c r="E34" s="56">
        <v>30</v>
      </c>
      <c r="F34" s="70">
        <f t="shared" si="0"/>
        <v>0</v>
      </c>
      <c r="G34" s="2"/>
      <c r="H34" s="26" t="s">
        <v>60</v>
      </c>
      <c r="I34" t="s">
        <v>80</v>
      </c>
    </row>
    <row r="35" spans="1:10" x14ac:dyDescent="0.25">
      <c r="A35" s="6" t="s">
        <v>22</v>
      </c>
      <c r="B35" s="7" t="s">
        <v>15</v>
      </c>
      <c r="C35" s="49">
        <v>0</v>
      </c>
      <c r="D35" s="7" t="s">
        <v>16</v>
      </c>
      <c r="E35" s="56">
        <v>80</v>
      </c>
      <c r="F35" s="70">
        <f t="shared" si="0"/>
        <v>0</v>
      </c>
      <c r="G35" s="2"/>
      <c r="H35" s="26" t="s">
        <v>61</v>
      </c>
      <c r="I35" t="s">
        <v>84</v>
      </c>
    </row>
    <row r="36" spans="1:10" x14ac:dyDescent="0.25">
      <c r="A36" s="6" t="s">
        <v>23</v>
      </c>
      <c r="B36" s="7" t="s">
        <v>15</v>
      </c>
      <c r="C36" s="49">
        <v>0</v>
      </c>
      <c r="D36" s="7" t="s">
        <v>16</v>
      </c>
      <c r="E36" s="56">
        <v>50</v>
      </c>
      <c r="F36" s="70">
        <f t="shared" si="0"/>
        <v>0</v>
      </c>
      <c r="G36" s="2"/>
      <c r="H36" s="26" t="s">
        <v>62</v>
      </c>
      <c r="I36" t="s">
        <v>83</v>
      </c>
    </row>
    <row r="37" spans="1:10" x14ac:dyDescent="0.25">
      <c r="A37" s="16"/>
      <c r="B37" s="7"/>
      <c r="D37" s="7"/>
      <c r="E37" s="2"/>
      <c r="F37" s="13"/>
      <c r="G37" s="2"/>
    </row>
    <row r="38" spans="1:10" x14ac:dyDescent="0.25">
      <c r="A38" s="20" t="s">
        <v>30</v>
      </c>
      <c r="B38" s="7"/>
      <c r="D38" s="7"/>
      <c r="E38" s="2"/>
      <c r="F38" s="13"/>
      <c r="G38" s="2"/>
      <c r="J38" s="3"/>
    </row>
    <row r="39" spans="1:10" x14ac:dyDescent="0.25">
      <c r="A39" s="6" t="s">
        <v>20</v>
      </c>
      <c r="B39" s="7" t="s">
        <v>15</v>
      </c>
      <c r="C39" s="49">
        <v>0</v>
      </c>
      <c r="D39" s="7" t="s">
        <v>16</v>
      </c>
      <c r="E39" s="56">
        <v>60</v>
      </c>
      <c r="F39" s="70">
        <f>C39*E39</f>
        <v>0</v>
      </c>
      <c r="G39" s="2"/>
      <c r="H39" s="26" t="s">
        <v>63</v>
      </c>
      <c r="I39" t="s">
        <v>85</v>
      </c>
    </row>
    <row r="40" spans="1:10" x14ac:dyDescent="0.25">
      <c r="A40" s="6" t="s">
        <v>21</v>
      </c>
      <c r="B40" s="7" t="s">
        <v>15</v>
      </c>
      <c r="C40" s="49">
        <v>0</v>
      </c>
      <c r="D40" s="7" t="s">
        <v>16</v>
      </c>
      <c r="E40" s="56">
        <v>50</v>
      </c>
      <c r="F40" s="70">
        <f>C40*E40</f>
        <v>0</v>
      </c>
      <c r="G40" s="2"/>
      <c r="H40" s="26" t="s">
        <v>64</v>
      </c>
      <c r="I40" t="s">
        <v>86</v>
      </c>
    </row>
    <row r="41" spans="1:10" x14ac:dyDescent="0.25">
      <c r="A41" s="6" t="s">
        <v>22</v>
      </c>
      <c r="B41" s="7" t="s">
        <v>15</v>
      </c>
      <c r="C41" s="49">
        <v>0</v>
      </c>
      <c r="D41" s="7" t="s">
        <v>16</v>
      </c>
      <c r="E41" s="56">
        <v>100</v>
      </c>
      <c r="F41" s="70">
        <f>C41*E41</f>
        <v>0</v>
      </c>
      <c r="G41" s="2"/>
      <c r="H41" s="26" t="s">
        <v>65</v>
      </c>
      <c r="I41" t="s">
        <v>87</v>
      </c>
    </row>
    <row r="42" spans="1:10" x14ac:dyDescent="0.25">
      <c r="A42" s="6" t="s">
        <v>23</v>
      </c>
      <c r="B42" s="7" t="s">
        <v>15</v>
      </c>
      <c r="C42" s="49">
        <v>0</v>
      </c>
      <c r="D42" s="7" t="s">
        <v>16</v>
      </c>
      <c r="E42" s="56">
        <v>60</v>
      </c>
      <c r="F42" s="70">
        <f>C42*E42</f>
        <v>0</v>
      </c>
      <c r="G42" s="2"/>
      <c r="H42" s="26" t="s">
        <v>66</v>
      </c>
      <c r="I42" t="s">
        <v>88</v>
      </c>
    </row>
    <row r="43" spans="1:10" x14ac:dyDescent="0.25">
      <c r="A43" s="6" t="s">
        <v>24</v>
      </c>
      <c r="B43" s="7" t="s">
        <v>34</v>
      </c>
      <c r="C43" s="49">
        <v>0</v>
      </c>
      <c r="D43" s="7" t="s">
        <v>35</v>
      </c>
      <c r="E43" s="56">
        <v>1200</v>
      </c>
      <c r="F43" s="70">
        <f>C43*E43</f>
        <v>0</v>
      </c>
      <c r="G43" s="2"/>
      <c r="H43" s="26" t="s">
        <v>67</v>
      </c>
      <c r="I43" t="s">
        <v>89</v>
      </c>
    </row>
    <row r="44" spans="1:10" x14ac:dyDescent="0.25">
      <c r="A44" s="6"/>
      <c r="B44" s="65" t="s">
        <v>38</v>
      </c>
      <c r="C44" s="66"/>
      <c r="D44" s="67"/>
      <c r="E44" s="66"/>
      <c r="F44" s="68"/>
      <c r="G44" s="69">
        <f>SUM(F29:F43)</f>
        <v>0</v>
      </c>
      <c r="H44" s="26" t="s">
        <v>68</v>
      </c>
      <c r="I44" t="s">
        <v>90</v>
      </c>
    </row>
    <row r="45" spans="1:10" x14ac:dyDescent="0.25">
      <c r="A45" s="6"/>
      <c r="B45" s="1"/>
      <c r="D45" s="9"/>
      <c r="F45" s="13"/>
      <c r="G45" s="14"/>
    </row>
    <row r="46" spans="1:10" x14ac:dyDescent="0.25">
      <c r="A46" s="6"/>
      <c r="B46" s="1"/>
      <c r="D46" s="9"/>
      <c r="F46" s="13"/>
      <c r="G46" s="14"/>
    </row>
    <row r="47" spans="1:10" x14ac:dyDescent="0.25">
      <c r="B47" s="1"/>
      <c r="D47" s="9"/>
      <c r="G47" s="14"/>
    </row>
    <row r="48" spans="1:10" x14ac:dyDescent="0.25">
      <c r="A48" s="25" t="s">
        <v>56</v>
      </c>
      <c r="B48" s="10"/>
      <c r="C48" s="11"/>
      <c r="D48" s="17"/>
      <c r="E48" s="11"/>
      <c r="F48" s="11"/>
      <c r="G48" s="18">
        <f>+G25+G44</f>
        <v>0</v>
      </c>
      <c r="H48" s="26" t="s">
        <v>69</v>
      </c>
      <c r="I48" t="s">
        <v>92</v>
      </c>
    </row>
    <row r="49" spans="1:9" x14ac:dyDescent="0.25">
      <c r="A49" s="6"/>
      <c r="B49" s="1"/>
      <c r="D49" s="9"/>
      <c r="G49" s="14"/>
    </row>
    <row r="50" spans="1:9" x14ac:dyDescent="0.25">
      <c r="A50" s="6"/>
      <c r="B50" s="1"/>
      <c r="D50" s="9"/>
      <c r="G50" s="14"/>
    </row>
    <row r="51" spans="1:9" x14ac:dyDescent="0.25">
      <c r="A51" s="6" t="s">
        <v>8</v>
      </c>
      <c r="B51" s="1"/>
      <c r="D51" s="9"/>
      <c r="G51" s="14"/>
    </row>
    <row r="52" spans="1:9" x14ac:dyDescent="0.25">
      <c r="B52" t="s">
        <v>43</v>
      </c>
      <c r="E52" s="57">
        <v>0.2</v>
      </c>
      <c r="F52" s="2"/>
      <c r="G52" s="69">
        <f>(G48+G14)*E52</f>
        <v>0</v>
      </c>
      <c r="H52" s="26" t="s">
        <v>70</v>
      </c>
      <c r="I52" t="s">
        <v>190</v>
      </c>
    </row>
    <row r="53" spans="1:9" x14ac:dyDescent="0.25">
      <c r="A53" s="6" t="s">
        <v>0</v>
      </c>
    </row>
    <row r="54" spans="1:9" x14ac:dyDescent="0.25">
      <c r="G54" s="69">
        <f>SUM(F55+F59)</f>
        <v>0</v>
      </c>
      <c r="H54" s="26" t="s">
        <v>71</v>
      </c>
      <c r="I54" t="s">
        <v>93</v>
      </c>
    </row>
    <row r="55" spans="1:9" x14ac:dyDescent="0.25">
      <c r="B55" t="s">
        <v>5</v>
      </c>
      <c r="D55" s="70">
        <f>G9</f>
        <v>0</v>
      </c>
      <c r="F55" s="71">
        <f>(D55*(D57/12))*D56</f>
        <v>0</v>
      </c>
      <c r="H55" s="75" t="s">
        <v>174</v>
      </c>
      <c r="I55" t="s">
        <v>95</v>
      </c>
    </row>
    <row r="56" spans="1:9" x14ac:dyDescent="0.25">
      <c r="B56" t="s">
        <v>25</v>
      </c>
      <c r="D56" s="58">
        <v>24</v>
      </c>
      <c r="H56" s="75" t="s">
        <v>175</v>
      </c>
      <c r="I56" s="43" t="s">
        <v>180</v>
      </c>
    </row>
    <row r="57" spans="1:9" x14ac:dyDescent="0.25">
      <c r="B57" t="s">
        <v>6</v>
      </c>
      <c r="D57" s="59">
        <v>8.5000000000000006E-2</v>
      </c>
      <c r="E57" s="9"/>
      <c r="F57" s="9"/>
      <c r="H57" s="75" t="s">
        <v>176</v>
      </c>
      <c r="I57" s="43" t="s">
        <v>181</v>
      </c>
    </row>
    <row r="58" spans="1:9" x14ac:dyDescent="0.25">
      <c r="E58" s="12"/>
      <c r="F58" s="12"/>
    </row>
    <row r="59" spans="1:9" x14ac:dyDescent="0.25">
      <c r="B59" t="s">
        <v>33</v>
      </c>
      <c r="D59" s="70">
        <f>G52+G48+G14</f>
        <v>0</v>
      </c>
      <c r="F59" s="71">
        <f>(D59*(D61/12))*D60</f>
        <v>0</v>
      </c>
      <c r="H59" s="75" t="s">
        <v>177</v>
      </c>
      <c r="I59" s="43" t="s">
        <v>182</v>
      </c>
    </row>
    <row r="60" spans="1:9" x14ac:dyDescent="0.25">
      <c r="B60" t="s">
        <v>25</v>
      </c>
      <c r="D60" s="58">
        <v>24</v>
      </c>
      <c r="H60" s="75" t="s">
        <v>178</v>
      </c>
      <c r="I60" s="43" t="s">
        <v>180</v>
      </c>
    </row>
    <row r="61" spans="1:9" x14ac:dyDescent="0.25">
      <c r="B61" t="s">
        <v>6</v>
      </c>
      <c r="D61" s="59">
        <v>8.5000000000000006E-2</v>
      </c>
      <c r="H61" s="75" t="s">
        <v>179</v>
      </c>
      <c r="I61" s="43" t="s">
        <v>181</v>
      </c>
    </row>
    <row r="63" spans="1:9" x14ac:dyDescent="0.25">
      <c r="A63" s="10" t="s">
        <v>1</v>
      </c>
      <c r="B63" s="11"/>
      <c r="C63" s="11"/>
      <c r="D63" s="11"/>
      <c r="E63" s="11"/>
      <c r="F63" s="11"/>
      <c r="G63" s="18">
        <f>G9+G14+G48+G52+G54</f>
        <v>0</v>
      </c>
      <c r="H63" s="26" t="s">
        <v>98</v>
      </c>
      <c r="I63" t="s">
        <v>97</v>
      </c>
    </row>
    <row r="65" spans="1:9" x14ac:dyDescent="0.25">
      <c r="A65" s="1" t="s">
        <v>2</v>
      </c>
    </row>
    <row r="66" spans="1:9" x14ac:dyDescent="0.25">
      <c r="B66" s="1"/>
      <c r="C66" s="1"/>
      <c r="D66" s="1"/>
      <c r="E66" s="1"/>
      <c r="F66" s="1"/>
      <c r="G66" s="1"/>
    </row>
    <row r="67" spans="1:9" x14ac:dyDescent="0.25">
      <c r="A67" s="6" t="s">
        <v>9</v>
      </c>
    </row>
    <row r="68" spans="1:9" x14ac:dyDescent="0.25">
      <c r="A68" s="6"/>
    </row>
    <row r="69" spans="1:9" x14ac:dyDescent="0.25">
      <c r="A69" s="6"/>
      <c r="B69" t="s">
        <v>17</v>
      </c>
      <c r="C69" s="73">
        <f>+C21+C34+C40</f>
        <v>0</v>
      </c>
      <c r="D69" s="7" t="s">
        <v>19</v>
      </c>
      <c r="E69" s="60">
        <v>5.5</v>
      </c>
      <c r="F69" s="72">
        <f>+C69*E69</f>
        <v>0</v>
      </c>
      <c r="H69" s="26" t="s">
        <v>99</v>
      </c>
      <c r="I69" t="s">
        <v>101</v>
      </c>
    </row>
    <row r="70" spans="1:9" x14ac:dyDescent="0.25">
      <c r="A70" s="6"/>
      <c r="B70" t="s">
        <v>18</v>
      </c>
      <c r="C70" s="73">
        <f>+C22+C35+C41</f>
        <v>0</v>
      </c>
      <c r="D70" s="7" t="s">
        <v>19</v>
      </c>
      <c r="E70" s="60">
        <v>18</v>
      </c>
      <c r="F70" s="72">
        <f>+C70*E70</f>
        <v>0</v>
      </c>
      <c r="H70" s="26" t="s">
        <v>100</v>
      </c>
      <c r="I70" t="s">
        <v>104</v>
      </c>
    </row>
    <row r="71" spans="1:9" x14ac:dyDescent="0.25">
      <c r="A71" s="6"/>
      <c r="B71" t="s">
        <v>26</v>
      </c>
      <c r="C71" s="73">
        <f>+C20+C33+C39</f>
        <v>0</v>
      </c>
      <c r="D71" s="7" t="s">
        <v>19</v>
      </c>
      <c r="E71" s="60">
        <v>15.5</v>
      </c>
      <c r="F71" s="72">
        <f>+C71*E71</f>
        <v>0</v>
      </c>
      <c r="H71" s="26" t="s">
        <v>102</v>
      </c>
      <c r="I71" t="s">
        <v>103</v>
      </c>
    </row>
    <row r="72" spans="1:9" x14ac:dyDescent="0.25">
      <c r="A72" s="6"/>
      <c r="B72" t="s">
        <v>41</v>
      </c>
      <c r="C72" s="73">
        <f>+C23+C34+C42</f>
        <v>0</v>
      </c>
      <c r="D72" s="7" t="s">
        <v>19</v>
      </c>
      <c r="E72" s="60">
        <v>21600</v>
      </c>
      <c r="F72" s="72">
        <f>(C72/2000)*E72</f>
        <v>0</v>
      </c>
      <c r="H72" s="26" t="s">
        <v>105</v>
      </c>
      <c r="I72" s="9" t="s">
        <v>106</v>
      </c>
    </row>
    <row r="73" spans="1:9" x14ac:dyDescent="0.25">
      <c r="A73" s="6"/>
      <c r="F73" s="2"/>
      <c r="I73" s="9"/>
    </row>
    <row r="74" spans="1:9" x14ac:dyDescent="0.25">
      <c r="A74" s="6"/>
      <c r="B74" s="1" t="s">
        <v>13</v>
      </c>
      <c r="C74" s="1"/>
      <c r="D74" s="1"/>
      <c r="F74" s="69">
        <f>SUM(F69:F72)</f>
        <v>0</v>
      </c>
      <c r="G74" s="2"/>
      <c r="H74" s="26" t="s">
        <v>109</v>
      </c>
      <c r="I74" s="29" t="s">
        <v>108</v>
      </c>
    </row>
    <row r="75" spans="1:9" x14ac:dyDescent="0.25">
      <c r="A75" s="6"/>
      <c r="B75" s="19" t="s">
        <v>36</v>
      </c>
      <c r="C75" s="62">
        <v>0.05</v>
      </c>
      <c r="D75" s="19"/>
      <c r="E75" s="19"/>
      <c r="F75" s="71">
        <f>F74*C75</f>
        <v>0</v>
      </c>
      <c r="G75" s="2"/>
      <c r="H75" s="75" t="s">
        <v>110</v>
      </c>
      <c r="I75" s="9"/>
    </row>
    <row r="76" spans="1:9" x14ac:dyDescent="0.25">
      <c r="A76" s="6"/>
      <c r="B76" s="19" t="s">
        <v>45</v>
      </c>
      <c r="C76" s="1"/>
      <c r="D76" s="1"/>
      <c r="F76" s="50">
        <v>0</v>
      </c>
      <c r="G76" s="2"/>
      <c r="H76" s="75" t="s">
        <v>185</v>
      </c>
      <c r="I76" s="9"/>
    </row>
    <row r="77" spans="1:9" x14ac:dyDescent="0.25">
      <c r="A77" s="6"/>
      <c r="B77" s="31" t="s">
        <v>46</v>
      </c>
      <c r="C77" s="1"/>
      <c r="D77" s="1"/>
      <c r="F77" s="50">
        <v>0</v>
      </c>
      <c r="G77" s="2"/>
      <c r="H77" s="75" t="s">
        <v>186</v>
      </c>
      <c r="I77" s="9"/>
    </row>
    <row r="78" spans="1:9" x14ac:dyDescent="0.25">
      <c r="A78" s="6"/>
      <c r="B78" s="1"/>
      <c r="C78" s="1"/>
      <c r="D78" s="1"/>
      <c r="F78" s="14"/>
      <c r="G78" s="2"/>
      <c r="I78" s="9"/>
    </row>
    <row r="79" spans="1:9" x14ac:dyDescent="0.25">
      <c r="A79" s="6"/>
      <c r="B79" s="10" t="s">
        <v>27</v>
      </c>
      <c r="C79" s="10"/>
      <c r="D79" s="10"/>
      <c r="E79" s="11"/>
      <c r="F79" s="18">
        <f>F74-F75-F76-F77</f>
        <v>0</v>
      </c>
      <c r="G79" s="2"/>
      <c r="H79" s="75" t="s">
        <v>187</v>
      </c>
      <c r="I79" s="9" t="s">
        <v>192</v>
      </c>
    </row>
    <row r="80" spans="1:9" x14ac:dyDescent="0.25">
      <c r="B80" s="28"/>
      <c r="C80" s="28"/>
      <c r="D80" s="28"/>
      <c r="E80" s="27"/>
      <c r="F80" s="30"/>
      <c r="G80" s="2"/>
      <c r="I80" t="s">
        <v>191</v>
      </c>
    </row>
    <row r="81" spans="1:9" x14ac:dyDescent="0.25">
      <c r="A81" s="6" t="s">
        <v>10</v>
      </c>
      <c r="F81" s="61">
        <v>0.08</v>
      </c>
      <c r="H81" s="75" t="s">
        <v>107</v>
      </c>
    </row>
    <row r="83" spans="1:9" x14ac:dyDescent="0.25">
      <c r="A83" s="1" t="s">
        <v>11</v>
      </c>
      <c r="G83" s="69">
        <f>+F79/F81</f>
        <v>0</v>
      </c>
      <c r="H83" s="75" t="s">
        <v>183</v>
      </c>
      <c r="I83" t="s">
        <v>111</v>
      </c>
    </row>
    <row r="86" spans="1:9" x14ac:dyDescent="0.25">
      <c r="A86" s="10" t="s">
        <v>3</v>
      </c>
      <c r="B86" s="11"/>
      <c r="C86" s="11"/>
      <c r="D86" s="11"/>
      <c r="E86" s="11"/>
      <c r="F86" s="11"/>
      <c r="G86" s="18">
        <f>+G83-G63</f>
        <v>0</v>
      </c>
      <c r="I86" t="s">
        <v>112</v>
      </c>
    </row>
    <row r="88" spans="1:9" x14ac:dyDescent="0.25">
      <c r="A88" s="1" t="s">
        <v>44</v>
      </c>
      <c r="G88" s="74">
        <f>IF(G63&gt;0,G86/G63,0)</f>
        <v>0</v>
      </c>
      <c r="I88" s="43" t="s">
        <v>121</v>
      </c>
    </row>
    <row r="89" spans="1:9" x14ac:dyDescent="0.25">
      <c r="A89" s="40"/>
    </row>
    <row r="90" spans="1:9" x14ac:dyDescent="0.25">
      <c r="A90" s="34"/>
      <c r="B90" s="35"/>
      <c r="C90" s="32"/>
      <c r="D90" s="32"/>
      <c r="E90" s="32"/>
      <c r="F90" s="33"/>
      <c r="G90" s="41"/>
    </row>
    <row r="91" spans="1:9" x14ac:dyDescent="0.25">
      <c r="A91" s="42"/>
      <c r="B91" s="35"/>
      <c r="C91" s="32"/>
      <c r="D91" s="32"/>
      <c r="E91" s="32"/>
      <c r="F91" s="36"/>
      <c r="G91" s="37"/>
    </row>
    <row r="92" spans="1:9" x14ac:dyDescent="0.25">
      <c r="A92" s="1"/>
      <c r="B92" s="9"/>
      <c r="C92" s="9"/>
      <c r="D92" s="9"/>
      <c r="E92" s="9"/>
      <c r="F92" s="9"/>
      <c r="G92" s="9"/>
    </row>
    <row r="93" spans="1:9" s="1" customFormat="1" x14ac:dyDescent="0.25">
      <c r="B93"/>
      <c r="C93"/>
      <c r="D93" s="4"/>
      <c r="E93" s="8"/>
      <c r="F93" s="8"/>
      <c r="G93"/>
      <c r="H93" s="26"/>
    </row>
    <row r="94" spans="1:9" s="1" customFormat="1" x14ac:dyDescent="0.25">
      <c r="B94"/>
      <c r="C94"/>
      <c r="D94" s="4"/>
      <c r="E94" s="3"/>
      <c r="F94" s="3"/>
      <c r="G94"/>
      <c r="H94" s="26"/>
    </row>
    <row r="95" spans="1:9" x14ac:dyDescent="0.25">
      <c r="A95" s="1"/>
    </row>
    <row r="96" spans="1:9" x14ac:dyDescent="0.25">
      <c r="A96" s="1"/>
      <c r="D96" s="5"/>
    </row>
    <row r="97" spans="1:7" x14ac:dyDescent="0.25">
      <c r="A97" s="1"/>
      <c r="E97" s="2"/>
      <c r="F97" s="2"/>
    </row>
    <row r="98" spans="1:7" x14ac:dyDescent="0.25">
      <c r="A98" s="1"/>
    </row>
    <row r="99" spans="1:7" x14ac:dyDescent="0.25">
      <c r="A99" s="1"/>
      <c r="G99" s="2"/>
    </row>
    <row r="100" spans="1:7" x14ac:dyDescent="0.25">
      <c r="A100" s="1"/>
    </row>
    <row r="123" spans="8:8" x14ac:dyDescent="0.25">
      <c r="H123" s="76"/>
    </row>
  </sheetData>
  <mergeCells count="3">
    <mergeCell ref="D11:F11"/>
    <mergeCell ref="D12:F12"/>
    <mergeCell ref="D13:F13"/>
  </mergeCells>
  <phoneticPr fontId="6" type="noConversion"/>
  <pageMargins left="0.75" right="0.75" top="0.83" bottom="1" header="0.5" footer="0.5"/>
  <pageSetup scale="4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45"/>
  <sheetViews>
    <sheetView tabSelected="1" topLeftCell="A10" workbookViewId="0">
      <selection activeCell="E21" sqref="E21"/>
    </sheetView>
  </sheetViews>
  <sheetFormatPr defaultRowHeight="13.2" x14ac:dyDescent="0.25"/>
  <cols>
    <col min="1" max="1" width="33.44140625" customWidth="1"/>
    <col min="2" max="2" width="6.44140625" customWidth="1"/>
    <col min="3" max="3" width="11.5546875" bestFit="1" customWidth="1"/>
    <col min="5" max="5" width="30.5546875" customWidth="1"/>
  </cols>
  <sheetData>
    <row r="1" spans="1:6" ht="20.399999999999999" x14ac:dyDescent="0.25">
      <c r="A1" s="86" t="s">
        <v>122</v>
      </c>
      <c r="B1" s="86"/>
      <c r="C1" s="86"/>
      <c r="D1" s="86"/>
      <c r="E1" s="86"/>
      <c r="F1" s="86"/>
    </row>
    <row r="2" spans="1:6" ht="20.399999999999999" x14ac:dyDescent="0.25">
      <c r="A2" s="86" t="s">
        <v>123</v>
      </c>
      <c r="B2" s="86"/>
      <c r="C2" s="86"/>
      <c r="D2" s="86"/>
      <c r="E2" s="86"/>
      <c r="F2" s="86"/>
    </row>
    <row r="3" spans="1:6" x14ac:dyDescent="0.25">
      <c r="A3" s="51"/>
      <c r="B3" s="51"/>
      <c r="C3" s="51"/>
      <c r="D3" s="51"/>
      <c r="E3" s="51"/>
      <c r="F3" s="51"/>
    </row>
    <row r="4" spans="1:6" x14ac:dyDescent="0.25">
      <c r="A4" s="87" t="s">
        <v>124</v>
      </c>
      <c r="B4" s="87"/>
      <c r="C4" s="87"/>
      <c r="D4" s="51"/>
      <c r="E4" s="87" t="s">
        <v>125</v>
      </c>
      <c r="F4" s="87"/>
    </row>
    <row r="5" spans="1:6" x14ac:dyDescent="0.25">
      <c r="A5" s="51"/>
      <c r="B5" s="51"/>
      <c r="C5" s="51"/>
      <c r="D5" s="51"/>
      <c r="E5" s="51"/>
      <c r="F5" s="51"/>
    </row>
    <row r="6" spans="1:6" x14ac:dyDescent="0.25">
      <c r="A6" s="51" t="s">
        <v>126</v>
      </c>
      <c r="B6" s="51"/>
      <c r="C6" s="77">
        <v>0</v>
      </c>
      <c r="D6" s="51"/>
      <c r="E6" s="85" t="s">
        <v>127</v>
      </c>
      <c r="F6" s="85"/>
    </row>
    <row r="7" spans="1:6" x14ac:dyDescent="0.25">
      <c r="A7" s="51" t="s">
        <v>128</v>
      </c>
      <c r="B7" s="51"/>
      <c r="C7" s="78">
        <f>+C6*0.05</f>
        <v>0</v>
      </c>
      <c r="D7" s="51"/>
      <c r="E7" s="51"/>
      <c r="F7" s="51"/>
    </row>
    <row r="8" spans="1:6" x14ac:dyDescent="0.25">
      <c r="A8" s="51" t="s">
        <v>129</v>
      </c>
      <c r="B8" s="52"/>
      <c r="C8" s="79">
        <f>SUM(C6:C7)</f>
        <v>0</v>
      </c>
      <c r="D8" s="51"/>
      <c r="E8" s="51" t="s">
        <v>130</v>
      </c>
      <c r="F8" s="77">
        <v>0</v>
      </c>
    </row>
    <row r="9" spans="1:6" x14ac:dyDescent="0.25">
      <c r="A9" s="52"/>
      <c r="B9" s="52"/>
      <c r="C9" s="52"/>
      <c r="D9" s="51"/>
      <c r="E9" s="51" t="s">
        <v>131</v>
      </c>
      <c r="F9" s="77">
        <v>0</v>
      </c>
    </row>
    <row r="10" spans="1:6" x14ac:dyDescent="0.25">
      <c r="A10" s="53" t="s">
        <v>14</v>
      </c>
      <c r="B10" s="51"/>
      <c r="C10" s="54" t="s">
        <v>132</v>
      </c>
      <c r="D10" s="51"/>
      <c r="E10" s="51" t="s">
        <v>133</v>
      </c>
      <c r="F10" s="77">
        <v>0</v>
      </c>
    </row>
    <row r="11" spans="1:6" x14ac:dyDescent="0.25">
      <c r="A11" s="51" t="s">
        <v>134</v>
      </c>
      <c r="B11" s="51"/>
      <c r="C11" s="77">
        <f>+ProForma!G40</f>
        <v>0</v>
      </c>
      <c r="D11" s="51"/>
      <c r="E11" s="51" t="s">
        <v>135</v>
      </c>
      <c r="F11" s="77">
        <v>0</v>
      </c>
    </row>
    <row r="12" spans="1:6" x14ac:dyDescent="0.25">
      <c r="A12" s="51" t="s">
        <v>136</v>
      </c>
      <c r="B12" s="51"/>
      <c r="C12" s="77">
        <f>+C11*0.025</f>
        <v>0</v>
      </c>
      <c r="D12" s="51"/>
      <c r="E12" s="51" t="s">
        <v>137</v>
      </c>
      <c r="F12" s="77">
        <v>0</v>
      </c>
    </row>
    <row r="13" spans="1:6" x14ac:dyDescent="0.25">
      <c r="A13" s="51" t="s">
        <v>138</v>
      </c>
      <c r="B13" s="51"/>
      <c r="C13" s="77">
        <f>(+C11+C12)*0.05</f>
        <v>0</v>
      </c>
      <c r="D13" s="51"/>
      <c r="E13" s="51" t="s">
        <v>139</v>
      </c>
      <c r="F13" s="77">
        <v>0</v>
      </c>
    </row>
    <row r="14" spans="1:6" x14ac:dyDescent="0.25">
      <c r="A14" s="51" t="s">
        <v>140</v>
      </c>
      <c r="B14" s="51"/>
      <c r="C14" s="77">
        <f>+ProForma!F27</f>
        <v>0</v>
      </c>
      <c r="D14" s="51"/>
      <c r="E14" s="51" t="s">
        <v>141</v>
      </c>
      <c r="F14" s="77">
        <v>0</v>
      </c>
    </row>
    <row r="15" spans="1:6" x14ac:dyDescent="0.25">
      <c r="A15" s="51" t="s">
        <v>42</v>
      </c>
      <c r="B15" s="51"/>
      <c r="C15" s="77">
        <f>+ProForma!G11</f>
        <v>0</v>
      </c>
      <c r="D15" s="51"/>
      <c r="E15" s="51" t="s">
        <v>142</v>
      </c>
      <c r="F15" s="77">
        <v>0</v>
      </c>
    </row>
    <row r="16" spans="1:6" ht="13.8" thickBot="1" x14ac:dyDescent="0.3">
      <c r="A16" s="51" t="s">
        <v>143</v>
      </c>
      <c r="B16" s="55">
        <v>0.1</v>
      </c>
      <c r="C16" s="80">
        <f>+C11*0.1</f>
        <v>0</v>
      </c>
      <c r="D16" s="51"/>
      <c r="E16" s="51" t="s">
        <v>144</v>
      </c>
      <c r="F16" s="80">
        <v>0</v>
      </c>
    </row>
    <row r="17" spans="1:6" x14ac:dyDescent="0.25">
      <c r="A17" s="51" t="s">
        <v>145</v>
      </c>
      <c r="B17" s="51"/>
      <c r="C17" s="81">
        <f>SUM(C11:C16)</f>
        <v>0</v>
      </c>
      <c r="D17" s="51"/>
      <c r="E17" s="51" t="s">
        <v>146</v>
      </c>
      <c r="F17" s="81">
        <f>SUM(F8:F16)</f>
        <v>0</v>
      </c>
    </row>
    <row r="18" spans="1:6" x14ac:dyDescent="0.25">
      <c r="A18" s="51"/>
      <c r="B18" s="51"/>
      <c r="C18" s="54"/>
      <c r="D18" s="51"/>
      <c r="E18" s="51"/>
      <c r="F18" s="54"/>
    </row>
    <row r="19" spans="1:6" x14ac:dyDescent="0.25">
      <c r="A19" s="53" t="s">
        <v>147</v>
      </c>
      <c r="B19" s="51"/>
      <c r="C19" s="54"/>
      <c r="D19" s="51"/>
      <c r="E19" s="85" t="s">
        <v>148</v>
      </c>
      <c r="F19" s="85"/>
    </row>
    <row r="20" spans="1:6" x14ac:dyDescent="0.25">
      <c r="A20" s="51" t="s">
        <v>149</v>
      </c>
      <c r="B20" s="51"/>
      <c r="C20" s="77">
        <f>+C11*0.035</f>
        <v>0</v>
      </c>
      <c r="D20" s="51"/>
      <c r="E20" s="51"/>
      <c r="F20" s="54"/>
    </row>
    <row r="21" spans="1:6" x14ac:dyDescent="0.25">
      <c r="A21" s="51" t="s">
        <v>150</v>
      </c>
      <c r="B21" s="51"/>
      <c r="C21" s="77">
        <f>+C20*0.1</f>
        <v>0</v>
      </c>
      <c r="D21" s="51"/>
      <c r="E21" s="51" t="s">
        <v>193</v>
      </c>
      <c r="F21" s="77">
        <v>0</v>
      </c>
    </row>
    <row r="22" spans="1:6" x14ac:dyDescent="0.25">
      <c r="A22" s="51" t="s">
        <v>151</v>
      </c>
      <c r="B22" s="51"/>
      <c r="C22" s="77">
        <v>0</v>
      </c>
      <c r="D22" s="51"/>
      <c r="E22" s="51" t="s">
        <v>152</v>
      </c>
      <c r="F22" s="77">
        <v>0</v>
      </c>
    </row>
    <row r="23" spans="1:6" x14ac:dyDescent="0.25">
      <c r="A23" s="51" t="s">
        <v>153</v>
      </c>
      <c r="B23" s="51"/>
      <c r="C23" s="77">
        <v>0</v>
      </c>
      <c r="D23" s="51"/>
      <c r="E23" s="51" t="s">
        <v>133</v>
      </c>
      <c r="F23" s="77">
        <v>0</v>
      </c>
    </row>
    <row r="24" spans="1:6" x14ac:dyDescent="0.25">
      <c r="A24" s="51" t="s">
        <v>154</v>
      </c>
      <c r="B24" s="51"/>
      <c r="C24" s="77">
        <v>0</v>
      </c>
      <c r="D24" s="51"/>
      <c r="E24" s="51" t="s">
        <v>135</v>
      </c>
      <c r="F24" s="77">
        <v>0</v>
      </c>
    </row>
    <row r="25" spans="1:6" x14ac:dyDescent="0.25">
      <c r="A25" s="51" t="s">
        <v>155</v>
      </c>
      <c r="B25" s="51"/>
      <c r="C25" s="77">
        <v>0</v>
      </c>
      <c r="D25" s="51"/>
      <c r="E25" s="51" t="s">
        <v>137</v>
      </c>
      <c r="F25" s="77">
        <v>0</v>
      </c>
    </row>
    <row r="26" spans="1:6" x14ac:dyDescent="0.25">
      <c r="A26" s="51" t="s">
        <v>156</v>
      </c>
      <c r="B26" s="51"/>
      <c r="C26" s="77">
        <v>0</v>
      </c>
      <c r="D26" s="51"/>
      <c r="E26" s="51" t="s">
        <v>139</v>
      </c>
      <c r="F26" s="77">
        <v>0</v>
      </c>
    </row>
    <row r="27" spans="1:6" x14ac:dyDescent="0.25">
      <c r="A27" s="51" t="s">
        <v>157</v>
      </c>
      <c r="B27" s="51"/>
      <c r="C27" s="77">
        <v>0</v>
      </c>
      <c r="D27" s="51"/>
      <c r="E27" s="51" t="s">
        <v>141</v>
      </c>
      <c r="F27" s="77">
        <v>0</v>
      </c>
    </row>
    <row r="28" spans="1:6" x14ac:dyDescent="0.25">
      <c r="A28" s="51" t="s">
        <v>158</v>
      </c>
      <c r="B28" s="52"/>
      <c r="C28" s="77">
        <v>0</v>
      </c>
      <c r="D28" s="51"/>
      <c r="E28" s="51" t="s">
        <v>142</v>
      </c>
      <c r="F28" s="77">
        <v>0</v>
      </c>
    </row>
    <row r="29" spans="1:6" ht="13.8" thickBot="1" x14ac:dyDescent="0.3">
      <c r="A29" s="51" t="s">
        <v>159</v>
      </c>
      <c r="B29" s="51"/>
      <c r="C29" s="77">
        <v>0</v>
      </c>
      <c r="D29" s="51"/>
      <c r="E29" s="51" t="s">
        <v>144</v>
      </c>
      <c r="F29" s="80">
        <v>0</v>
      </c>
    </row>
    <row r="30" spans="1:6" x14ac:dyDescent="0.25">
      <c r="A30" s="51" t="s">
        <v>160</v>
      </c>
      <c r="B30" s="51"/>
      <c r="C30" s="77">
        <v>0</v>
      </c>
      <c r="D30" s="51"/>
      <c r="E30" s="51" t="s">
        <v>161</v>
      </c>
      <c r="F30" s="81">
        <f>SUM(F21:F29)</f>
        <v>0</v>
      </c>
    </row>
    <row r="31" spans="1:6" x14ac:dyDescent="0.25">
      <c r="A31" s="51" t="s">
        <v>162</v>
      </c>
      <c r="B31" s="51"/>
      <c r="C31" s="77">
        <v>0</v>
      </c>
      <c r="D31" s="51"/>
      <c r="E31" s="51"/>
      <c r="F31" s="51"/>
    </row>
    <row r="32" spans="1:6" x14ac:dyDescent="0.25">
      <c r="A32" s="51" t="s">
        <v>163</v>
      </c>
      <c r="B32" s="51"/>
      <c r="C32" s="77">
        <v>0</v>
      </c>
      <c r="D32" s="51"/>
      <c r="E32" s="51"/>
      <c r="F32" s="51"/>
    </row>
    <row r="33" spans="1:6" x14ac:dyDescent="0.25">
      <c r="A33" s="51" t="s">
        <v>164</v>
      </c>
      <c r="B33" s="51"/>
      <c r="C33" s="77">
        <v>0</v>
      </c>
      <c r="D33" s="51"/>
      <c r="E33" s="51"/>
      <c r="F33" s="51"/>
    </row>
    <row r="34" spans="1:6" x14ac:dyDescent="0.25">
      <c r="A34" s="51" t="s">
        <v>165</v>
      </c>
      <c r="B34" s="51"/>
      <c r="C34" s="77">
        <v>0</v>
      </c>
      <c r="D34" s="51"/>
      <c r="E34" s="51"/>
      <c r="F34" s="51"/>
    </row>
    <row r="35" spans="1:6" x14ac:dyDescent="0.25">
      <c r="A35" s="51" t="s">
        <v>166</v>
      </c>
      <c r="B35" s="51"/>
      <c r="C35" s="77">
        <v>0</v>
      </c>
      <c r="D35" s="51"/>
      <c r="E35" s="51"/>
      <c r="F35" s="51"/>
    </row>
    <row r="36" spans="1:6" x14ac:dyDescent="0.25">
      <c r="A36" s="51" t="s">
        <v>167</v>
      </c>
      <c r="B36" s="51"/>
      <c r="C36" s="77">
        <v>0</v>
      </c>
      <c r="D36" s="51"/>
      <c r="E36" s="51"/>
      <c r="F36" s="51"/>
    </row>
    <row r="37" spans="1:6" x14ac:dyDescent="0.25">
      <c r="A37" s="51" t="s">
        <v>142</v>
      </c>
      <c r="B37" s="51"/>
      <c r="C37" s="77">
        <v>0</v>
      </c>
      <c r="D37" s="51"/>
      <c r="E37" s="51"/>
      <c r="F37" s="51"/>
    </row>
    <row r="38" spans="1:6" x14ac:dyDescent="0.25">
      <c r="A38" s="51" t="s">
        <v>168</v>
      </c>
      <c r="B38" s="51"/>
      <c r="C38" s="77">
        <v>0</v>
      </c>
      <c r="D38" s="51"/>
      <c r="E38" s="51"/>
      <c r="F38" s="51"/>
    </row>
    <row r="39" spans="1:6" x14ac:dyDescent="0.25">
      <c r="A39" s="51" t="s">
        <v>169</v>
      </c>
      <c r="B39" s="55">
        <v>0.1</v>
      </c>
      <c r="C39" s="77">
        <v>0</v>
      </c>
      <c r="D39" s="51"/>
      <c r="E39" s="51"/>
      <c r="F39" s="51"/>
    </row>
    <row r="40" spans="1:6" ht="13.8" thickBot="1" x14ac:dyDescent="0.3">
      <c r="A40" s="51" t="s">
        <v>142</v>
      </c>
      <c r="B40" s="51"/>
      <c r="C40" s="80">
        <v>0</v>
      </c>
      <c r="D40" s="51"/>
      <c r="E40" s="51"/>
      <c r="F40" s="51"/>
    </row>
    <row r="41" spans="1:6" x14ac:dyDescent="0.25">
      <c r="A41" s="51" t="s">
        <v>170</v>
      </c>
      <c r="B41" s="51"/>
      <c r="C41" s="81">
        <f>SUM(C20:C40)</f>
        <v>0</v>
      </c>
      <c r="D41" s="51"/>
      <c r="E41" s="51"/>
      <c r="F41" s="51"/>
    </row>
    <row r="42" spans="1:6" x14ac:dyDescent="0.25">
      <c r="A42" s="51" t="s">
        <v>132</v>
      </c>
      <c r="B42" s="51"/>
      <c r="C42" s="54"/>
      <c r="D42" s="51"/>
      <c r="E42" s="51"/>
      <c r="F42" s="51"/>
    </row>
    <row r="43" spans="1:6" ht="13.8" thickBot="1" x14ac:dyDescent="0.3">
      <c r="A43" s="51" t="s">
        <v>171</v>
      </c>
      <c r="B43" s="51"/>
      <c r="C43" s="80">
        <v>0</v>
      </c>
      <c r="D43" s="52"/>
      <c r="E43" s="52"/>
      <c r="F43" s="52"/>
    </row>
    <row r="44" spans="1:6" x14ac:dyDescent="0.25">
      <c r="A44" s="51" t="s">
        <v>132</v>
      </c>
      <c r="B44" s="51"/>
      <c r="C44" s="54"/>
      <c r="D44" s="52"/>
      <c r="E44" s="52"/>
      <c r="F44" s="52"/>
    </row>
    <row r="45" spans="1:6" x14ac:dyDescent="0.25">
      <c r="A45" s="51" t="s">
        <v>172</v>
      </c>
      <c r="B45" s="51"/>
      <c r="C45" s="81">
        <f>C43+C41+C17+C8</f>
        <v>0</v>
      </c>
      <c r="D45" s="52"/>
      <c r="E45" s="52"/>
      <c r="F45" s="52"/>
    </row>
  </sheetData>
  <mergeCells count="6">
    <mergeCell ref="E19:F19"/>
    <mergeCell ref="A1:F1"/>
    <mergeCell ref="A2:F2"/>
    <mergeCell ref="A4:C4"/>
    <mergeCell ref="E4:F4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ProForma</vt:lpstr>
      <vt:lpstr>Sources and Uses</vt:lpstr>
      <vt:lpstr>ProForma!Print_Area</vt:lpstr>
    </vt:vector>
  </TitlesOfParts>
  <Company>Connecticut DEEP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6a Financial Analysis</dc:title>
  <dc:subject>Brownfields Prepared Municipal Workbook</dc:subject>
  <dc:creator/>
  <cp:keywords>Worksheet, 6a, Financial Analysis, brownfields, remediation, PREPARED, cleanup, workbook</cp:keywords>
  <cp:lastModifiedBy>Lynn Olson-Teodoro</cp:lastModifiedBy>
  <cp:lastPrinted>2010-07-21T20:43:14Z</cp:lastPrinted>
  <dcterms:created xsi:type="dcterms:W3CDTF">2002-10-20T04:45:34Z</dcterms:created>
  <dcterms:modified xsi:type="dcterms:W3CDTF">2014-12-03T20:46:42Z</dcterms:modified>
</cp:coreProperties>
</file>