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omments4.xml" ContentType="application/vnd.openxmlformats-officedocument.spreadsheetml.comments+xml"/>
  <Override PartName="/xl/tables/table6.xml" ContentType="application/vnd.openxmlformats-officedocument.spreadsheetml.table+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andiniD\Documents\"/>
    </mc:Choice>
  </mc:AlternateContent>
  <bookViews>
    <workbookView xWindow="0" yWindow="45" windowWidth="15960" windowHeight="8040" tabRatio="718" firstSheet="1" activeTab="1"/>
  </bookViews>
  <sheets>
    <sheet name="Data" sheetId="17" state="hidden" r:id="rId1"/>
    <sheet name="Welcome!" sheetId="18" r:id="rId2"/>
    <sheet name="BUDget" sheetId="1" r:id="rId3"/>
    <sheet name="Chk. Balance" sheetId="16" r:id="rId4"/>
    <sheet name="Sav. Balance" sheetId="19" r:id="rId5"/>
    <sheet name="5-Year Plan" sheetId="2" state="hidden" r:id="rId6"/>
    <sheet name="Mortgage" sheetId="5" r:id="rId7"/>
    <sheet name="Loan" sheetId="3" r:id="rId8"/>
  </sheets>
  <definedNames>
    <definedName name="categories">Data!$R$3:$R$27</definedName>
    <definedName name="_xlnm.Print_Area" localSheetId="2">BUDget!$A$1:$U$37</definedName>
  </definedNames>
  <calcPr calcId="162913" refMode="R1C1"/>
</workbook>
</file>

<file path=xl/calcChain.xml><?xml version="1.0" encoding="utf-8"?>
<calcChain xmlns="http://schemas.openxmlformats.org/spreadsheetml/2006/main">
  <c r="E189" i="16" l="1"/>
  <c r="G132" i="3" l="1"/>
  <c r="O4" i="1" l="1"/>
  <c r="O5" i="1"/>
  <c r="O6" i="1"/>
  <c r="O7" i="1"/>
  <c r="O8" i="1"/>
  <c r="O9" i="1"/>
  <c r="O10" i="1"/>
  <c r="O11" i="1"/>
  <c r="O12" i="1"/>
  <c r="O13" i="1"/>
  <c r="O14" i="1"/>
  <c r="O15" i="1"/>
  <c r="O16" i="1"/>
  <c r="O17" i="1"/>
  <c r="O18" i="1"/>
  <c r="O19" i="1"/>
  <c r="O20" i="1"/>
  <c r="O21" i="1"/>
  <c r="O22" i="1"/>
  <c r="O3" i="1"/>
  <c r="N4" i="1"/>
  <c r="N5" i="1"/>
  <c r="N6" i="1"/>
  <c r="N7" i="1"/>
  <c r="N8" i="1"/>
  <c r="N9" i="1"/>
  <c r="N10" i="1"/>
  <c r="N11" i="1"/>
  <c r="N12" i="1"/>
  <c r="N13" i="1"/>
  <c r="N14" i="1"/>
  <c r="N15" i="1"/>
  <c r="N16" i="1"/>
  <c r="N17" i="1"/>
  <c r="N18" i="1"/>
  <c r="N19" i="1"/>
  <c r="N20" i="1"/>
  <c r="N21" i="1"/>
  <c r="N22" i="1"/>
  <c r="N3" i="1"/>
  <c r="M4" i="1"/>
  <c r="M5" i="1"/>
  <c r="M6" i="1"/>
  <c r="M7" i="1"/>
  <c r="M8" i="1"/>
  <c r="M9" i="1"/>
  <c r="M10" i="1"/>
  <c r="M11" i="1"/>
  <c r="M12" i="1"/>
  <c r="M13" i="1"/>
  <c r="M14" i="1"/>
  <c r="M15" i="1"/>
  <c r="M16" i="1"/>
  <c r="M17" i="1"/>
  <c r="M18" i="1"/>
  <c r="M19" i="1"/>
  <c r="M20" i="1"/>
  <c r="M21" i="1"/>
  <c r="M22" i="1"/>
  <c r="M3" i="1"/>
  <c r="L4" i="1"/>
  <c r="L5" i="1"/>
  <c r="L6" i="1"/>
  <c r="L7" i="1"/>
  <c r="L8" i="1"/>
  <c r="L9" i="1"/>
  <c r="L10" i="1"/>
  <c r="L11" i="1"/>
  <c r="L12" i="1"/>
  <c r="L13" i="1"/>
  <c r="L14" i="1"/>
  <c r="L15" i="1"/>
  <c r="L16" i="1"/>
  <c r="L17" i="1"/>
  <c r="L18" i="1"/>
  <c r="L19" i="1"/>
  <c r="L20" i="1"/>
  <c r="L21" i="1"/>
  <c r="L22" i="1"/>
  <c r="L3" i="1"/>
  <c r="K4" i="1"/>
  <c r="K5" i="1"/>
  <c r="K6" i="1"/>
  <c r="K7" i="1"/>
  <c r="K8" i="1"/>
  <c r="K9" i="1"/>
  <c r="K10" i="1"/>
  <c r="K11" i="1"/>
  <c r="K12" i="1"/>
  <c r="K13" i="1"/>
  <c r="K14" i="1"/>
  <c r="K15" i="1"/>
  <c r="K16" i="1"/>
  <c r="K17" i="1"/>
  <c r="K18" i="1"/>
  <c r="K19" i="1"/>
  <c r="K20" i="1"/>
  <c r="K21" i="1"/>
  <c r="K22" i="1"/>
  <c r="K3" i="1"/>
  <c r="J4" i="1"/>
  <c r="J5" i="1"/>
  <c r="J6" i="1"/>
  <c r="J7" i="1"/>
  <c r="J8" i="1"/>
  <c r="J9" i="1"/>
  <c r="J10" i="1"/>
  <c r="J11" i="1"/>
  <c r="J12" i="1"/>
  <c r="J13" i="1"/>
  <c r="J14" i="1"/>
  <c r="J15" i="1"/>
  <c r="J16" i="1"/>
  <c r="J17" i="1"/>
  <c r="J18" i="1"/>
  <c r="J19" i="1"/>
  <c r="J20" i="1"/>
  <c r="J21" i="1"/>
  <c r="J22" i="1"/>
  <c r="J3" i="1"/>
  <c r="I4" i="1"/>
  <c r="I5" i="1"/>
  <c r="I6" i="1"/>
  <c r="I7" i="1"/>
  <c r="I8" i="1"/>
  <c r="I9" i="1"/>
  <c r="I10" i="1"/>
  <c r="I11" i="1"/>
  <c r="I12" i="1"/>
  <c r="I13" i="1"/>
  <c r="I14" i="1"/>
  <c r="I15" i="1"/>
  <c r="I16" i="1"/>
  <c r="I17" i="1"/>
  <c r="I18" i="1"/>
  <c r="I19" i="1"/>
  <c r="I20" i="1"/>
  <c r="I21" i="1"/>
  <c r="I22" i="1"/>
  <c r="I3" i="1"/>
  <c r="H4" i="1"/>
  <c r="H5" i="1"/>
  <c r="H6" i="1"/>
  <c r="H7" i="1"/>
  <c r="H8" i="1"/>
  <c r="H9" i="1"/>
  <c r="H10" i="1"/>
  <c r="H11" i="1"/>
  <c r="H12" i="1"/>
  <c r="H13" i="1"/>
  <c r="H14" i="1"/>
  <c r="H15" i="1"/>
  <c r="H16" i="1"/>
  <c r="H17" i="1"/>
  <c r="H18" i="1"/>
  <c r="H19" i="1"/>
  <c r="H20" i="1"/>
  <c r="H21" i="1"/>
  <c r="H22" i="1"/>
  <c r="H3" i="1"/>
  <c r="G4" i="1"/>
  <c r="G5" i="1"/>
  <c r="G6" i="1"/>
  <c r="G7" i="1"/>
  <c r="G8" i="1"/>
  <c r="G9" i="1"/>
  <c r="G10" i="1"/>
  <c r="G11" i="1"/>
  <c r="G12" i="1"/>
  <c r="G13" i="1"/>
  <c r="G14" i="1"/>
  <c r="G15" i="1"/>
  <c r="G16" i="1"/>
  <c r="G17" i="1"/>
  <c r="G18" i="1"/>
  <c r="G19" i="1"/>
  <c r="G20" i="1"/>
  <c r="G21" i="1"/>
  <c r="G22" i="1"/>
  <c r="G3" i="1"/>
  <c r="F4" i="1"/>
  <c r="F5" i="1"/>
  <c r="F6" i="1"/>
  <c r="F7" i="1"/>
  <c r="F8" i="1"/>
  <c r="F9" i="1"/>
  <c r="F10" i="1"/>
  <c r="F11" i="1"/>
  <c r="F12" i="1"/>
  <c r="F13" i="1"/>
  <c r="F14" i="1"/>
  <c r="F15" i="1"/>
  <c r="F16" i="1"/>
  <c r="F17" i="1"/>
  <c r="F18" i="1"/>
  <c r="F19" i="1"/>
  <c r="F20" i="1"/>
  <c r="F21" i="1"/>
  <c r="F22" i="1"/>
  <c r="F3" i="1"/>
  <c r="E4" i="1"/>
  <c r="E5" i="1"/>
  <c r="E6" i="1"/>
  <c r="E7" i="1"/>
  <c r="E8" i="1"/>
  <c r="E9" i="1"/>
  <c r="E10" i="1"/>
  <c r="E11" i="1"/>
  <c r="E12" i="1"/>
  <c r="E13" i="1"/>
  <c r="E14" i="1"/>
  <c r="E15" i="1"/>
  <c r="E16" i="1"/>
  <c r="E17" i="1"/>
  <c r="E18" i="1"/>
  <c r="E19" i="1"/>
  <c r="E20" i="1"/>
  <c r="E21" i="1"/>
  <c r="E22" i="1"/>
  <c r="E3" i="1"/>
  <c r="D4" i="1"/>
  <c r="D5" i="1"/>
  <c r="D6" i="1"/>
  <c r="D7" i="1"/>
  <c r="D8" i="1"/>
  <c r="D9" i="1"/>
  <c r="D10" i="1"/>
  <c r="D11" i="1"/>
  <c r="D12" i="1"/>
  <c r="D13" i="1"/>
  <c r="D14" i="1"/>
  <c r="D15" i="1"/>
  <c r="D16" i="1"/>
  <c r="D17" i="1"/>
  <c r="D18" i="1"/>
  <c r="D19" i="1"/>
  <c r="D20" i="1"/>
  <c r="D21" i="1"/>
  <c r="D22" i="1"/>
  <c r="D3" i="1"/>
  <c r="E25" i="1"/>
  <c r="O26" i="1"/>
  <c r="O25" i="1"/>
  <c r="N26" i="1"/>
  <c r="N25" i="1"/>
  <c r="M26" i="1"/>
  <c r="M25" i="1"/>
  <c r="L26" i="1"/>
  <c r="L25" i="1"/>
  <c r="K26" i="1"/>
  <c r="K25" i="1"/>
  <c r="J26" i="1"/>
  <c r="J25" i="1"/>
  <c r="I26" i="1"/>
  <c r="I25" i="1"/>
  <c r="H26" i="1"/>
  <c r="H25" i="1"/>
  <c r="G26" i="1"/>
  <c r="G25" i="1"/>
  <c r="F26" i="1"/>
  <c r="F25" i="1"/>
  <c r="E26" i="1"/>
  <c r="D26" i="1"/>
  <c r="D25" i="1"/>
  <c r="C34" i="1"/>
  <c r="E5" i="19"/>
  <c r="E14" i="19"/>
  <c r="E50" i="19"/>
  <c r="E51" i="19"/>
  <c r="E172" i="16"/>
  <c r="E173" i="16"/>
  <c r="E174" i="16"/>
  <c r="E175" i="16"/>
  <c r="E176" i="16"/>
  <c r="E177" i="16"/>
  <c r="E54" i="19"/>
  <c r="E53" i="19"/>
  <c r="E52"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3" i="19"/>
  <c r="E12" i="19"/>
  <c r="E11" i="19"/>
  <c r="E10" i="19"/>
  <c r="E9" i="19"/>
  <c r="E8" i="19"/>
  <c r="E7" i="19"/>
  <c r="E6" i="19"/>
  <c r="E4" i="19"/>
  <c r="E3" i="19"/>
  <c r="H11" i="19" l="1"/>
  <c r="H24" i="19"/>
  <c r="H48" i="19"/>
  <c r="H36" i="19"/>
  <c r="H54" i="19"/>
  <c r="H7" i="19"/>
  <c r="H16" i="19"/>
  <c r="H20" i="19"/>
  <c r="H28" i="19"/>
  <c r="H32" i="19"/>
  <c r="H40" i="19"/>
  <c r="H44" i="19"/>
  <c r="R26" i="17"/>
  <c r="R27" i="17"/>
  <c r="R25" i="17"/>
  <c r="R24" i="17"/>
  <c r="R23" i="17"/>
  <c r="R4" i="17"/>
  <c r="R5" i="17"/>
  <c r="R6" i="17"/>
  <c r="R7" i="17"/>
  <c r="R8" i="17"/>
  <c r="R9" i="17"/>
  <c r="R10" i="17"/>
  <c r="R11" i="17"/>
  <c r="R12" i="17"/>
  <c r="R13" i="17"/>
  <c r="R14" i="17"/>
  <c r="R15" i="17"/>
  <c r="R16" i="17"/>
  <c r="R17" i="17"/>
  <c r="R18" i="17"/>
  <c r="R19" i="17"/>
  <c r="R20" i="17"/>
  <c r="R21" i="17"/>
  <c r="R22" i="17"/>
  <c r="R3" i="17"/>
  <c r="E169" i="16"/>
  <c r="E170" i="16"/>
  <c r="E171" i="16"/>
  <c r="E178" i="16"/>
  <c r="E179" i="16"/>
  <c r="E180" i="16"/>
  <c r="E181" i="16"/>
  <c r="E182" i="16"/>
  <c r="E183" i="16"/>
  <c r="E184" i="16"/>
  <c r="E185" i="16"/>
  <c r="E153" i="16"/>
  <c r="E154" i="16"/>
  <c r="E155" i="16"/>
  <c r="E156" i="16"/>
  <c r="E157" i="16"/>
  <c r="E158" i="16"/>
  <c r="E159" i="16"/>
  <c r="E160" i="16"/>
  <c r="E161" i="16"/>
  <c r="E162" i="16"/>
  <c r="E163" i="16"/>
  <c r="E139" i="16"/>
  <c r="E140" i="16"/>
  <c r="E141" i="16"/>
  <c r="E142" i="16"/>
  <c r="E143" i="16"/>
  <c r="E144" i="16"/>
  <c r="E145" i="16"/>
  <c r="E146" i="16"/>
  <c r="E147" i="16"/>
  <c r="E148" i="16"/>
  <c r="E125" i="16"/>
  <c r="E126" i="16"/>
  <c r="E127" i="16"/>
  <c r="E128" i="16"/>
  <c r="E129" i="16"/>
  <c r="E130" i="16"/>
  <c r="E131" i="16"/>
  <c r="E132" i="16"/>
  <c r="E109" i="16"/>
  <c r="E110" i="16"/>
  <c r="E111" i="16"/>
  <c r="E112" i="16"/>
  <c r="E113" i="16"/>
  <c r="E114" i="16"/>
  <c r="E115" i="16"/>
  <c r="E116" i="16"/>
  <c r="E117" i="16"/>
  <c r="E118" i="16"/>
  <c r="E93" i="16"/>
  <c r="E94" i="16"/>
  <c r="E95" i="16"/>
  <c r="E96" i="16"/>
  <c r="E97" i="16"/>
  <c r="E98" i="16"/>
  <c r="E99" i="16"/>
  <c r="E100" i="16"/>
  <c r="E101" i="16"/>
  <c r="E102" i="16"/>
  <c r="E79" i="16"/>
  <c r="E80" i="16"/>
  <c r="E81" i="16"/>
  <c r="E82" i="16"/>
  <c r="E83" i="16"/>
  <c r="E84" i="16"/>
  <c r="E85" i="16"/>
  <c r="E86" i="16"/>
  <c r="E87" i="16"/>
  <c r="E66" i="16"/>
  <c r="E67" i="16"/>
  <c r="E68" i="16"/>
  <c r="E69" i="16"/>
  <c r="E70" i="16"/>
  <c r="E71" i="16"/>
  <c r="E72" i="16"/>
  <c r="E73" i="16"/>
  <c r="E53" i="16"/>
  <c r="E54" i="16"/>
  <c r="E55" i="16"/>
  <c r="E56" i="16"/>
  <c r="E57" i="16"/>
  <c r="E58" i="16"/>
  <c r="E59" i="16"/>
  <c r="E60" i="16"/>
  <c r="E38" i="16"/>
  <c r="E39" i="16"/>
  <c r="E40" i="16"/>
  <c r="E41" i="16"/>
  <c r="E42" i="16"/>
  <c r="E43" i="16"/>
  <c r="E44" i="16"/>
  <c r="E45" i="16"/>
  <c r="E46" i="16"/>
  <c r="E23" i="16"/>
  <c r="E24" i="16"/>
  <c r="E25" i="16"/>
  <c r="E26" i="16"/>
  <c r="E27" i="16"/>
  <c r="E28" i="16"/>
  <c r="E16" i="16"/>
  <c r="E14" i="16" l="1"/>
  <c r="I3" i="5"/>
  <c r="I4" i="5"/>
  <c r="I5" i="5"/>
  <c r="I6" i="5"/>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I78" i="5" s="1"/>
  <c r="I79" i="5" s="1"/>
  <c r="I80" i="5" s="1"/>
  <c r="I81" i="5" s="1"/>
  <c r="I82" i="5" s="1"/>
  <c r="I83" i="5" s="1"/>
  <c r="I84" i="5" s="1"/>
  <c r="I85" i="5" s="1"/>
  <c r="I86" i="5" s="1"/>
  <c r="I87" i="5" s="1"/>
  <c r="I88" i="5" s="1"/>
  <c r="I89" i="5" s="1"/>
  <c r="I90" i="5" s="1"/>
  <c r="I91" i="5" s="1"/>
  <c r="I92" i="5" s="1"/>
  <c r="I93" i="5" s="1"/>
  <c r="I94" i="5" s="1"/>
  <c r="I95" i="5" s="1"/>
  <c r="I96" i="5" s="1"/>
  <c r="I97" i="5" s="1"/>
  <c r="I98" i="5" s="1"/>
  <c r="I99" i="5" s="1"/>
  <c r="I100" i="5" s="1"/>
  <c r="I101" i="5" s="1"/>
  <c r="I102" i="5" s="1"/>
  <c r="I103" i="5" s="1"/>
  <c r="I104" i="5" s="1"/>
  <c r="I105" i="5" s="1"/>
  <c r="I106" i="5" s="1"/>
  <c r="I107" i="5" s="1"/>
  <c r="I108" i="5" s="1"/>
  <c r="I109" i="5" s="1"/>
  <c r="I110" i="5" s="1"/>
  <c r="I111" i="5" s="1"/>
  <c r="I112" i="5" s="1"/>
  <c r="I113" i="5" s="1"/>
  <c r="I114" i="5" s="1"/>
  <c r="I115" i="5" s="1"/>
  <c r="I116" i="5" s="1"/>
  <c r="I117" i="5" s="1"/>
  <c r="I118" i="5" s="1"/>
  <c r="I119" i="5" s="1"/>
  <c r="I120" i="5" s="1"/>
  <c r="I121" i="5" s="1"/>
  <c r="I122" i="5" s="1"/>
  <c r="I123" i="5" s="1"/>
  <c r="I124" i="5" s="1"/>
  <c r="I125" i="5" s="1"/>
  <c r="I126" i="5" s="1"/>
  <c r="I127" i="5" s="1"/>
  <c r="I128" i="5" s="1"/>
  <c r="I129" i="5" s="1"/>
  <c r="I130" i="5" s="1"/>
  <c r="I131" i="5" s="1"/>
  <c r="I132" i="5" s="1"/>
  <c r="I133" i="5" s="1"/>
  <c r="I134" i="5" s="1"/>
  <c r="I135" i="5" s="1"/>
  <c r="I136" i="5" s="1"/>
  <c r="I137" i="5" s="1"/>
  <c r="I138" i="5" s="1"/>
  <c r="I139" i="5" s="1"/>
  <c r="I140" i="5" s="1"/>
  <c r="I141" i="5" s="1"/>
  <c r="I142" i="5" s="1"/>
  <c r="I143" i="5" s="1"/>
  <c r="I144" i="5" s="1"/>
  <c r="I145" i="5" s="1"/>
  <c r="I146" i="5" s="1"/>
  <c r="I147" i="5" s="1"/>
  <c r="I148" i="5" s="1"/>
  <c r="I149" i="5" s="1"/>
  <c r="I150" i="5" s="1"/>
  <c r="I151" i="5" s="1"/>
  <c r="I152" i="5" s="1"/>
  <c r="I153" i="5" s="1"/>
  <c r="I154" i="5" s="1"/>
  <c r="I155" i="5" s="1"/>
  <c r="I156" i="5" s="1"/>
  <c r="I157" i="5" s="1"/>
  <c r="I158" i="5" s="1"/>
  <c r="I159" i="5" s="1"/>
  <c r="I160" i="5" s="1"/>
  <c r="I161" i="5" s="1"/>
  <c r="I162" i="5" s="1"/>
  <c r="I163" i="5" s="1"/>
  <c r="I164" i="5" s="1"/>
  <c r="I165" i="5" s="1"/>
  <c r="I166" i="5" s="1"/>
  <c r="I167" i="5" s="1"/>
  <c r="I168" i="5" s="1"/>
  <c r="I169" i="5" s="1"/>
  <c r="I170" i="5" s="1"/>
  <c r="I171" i="5" s="1"/>
  <c r="I172" i="5" s="1"/>
  <c r="I173" i="5" s="1"/>
  <c r="I174" i="5" s="1"/>
  <c r="I175" i="5" s="1"/>
  <c r="I176" i="5" s="1"/>
  <c r="I177" i="5" s="1"/>
  <c r="I178" i="5" s="1"/>
  <c r="I179" i="5" s="1"/>
  <c r="I180" i="5" s="1"/>
  <c r="I181" i="5" s="1"/>
  <c r="I182" i="5" s="1"/>
  <c r="I183" i="5" s="1"/>
  <c r="I184" i="5" s="1"/>
  <c r="I185" i="5" s="1"/>
  <c r="I186" i="5" s="1"/>
  <c r="I187" i="5" s="1"/>
  <c r="I188" i="5" s="1"/>
  <c r="I189" i="5" s="1"/>
  <c r="I190" i="5" s="1"/>
  <c r="I191" i="5" s="1"/>
  <c r="I192" i="5" s="1"/>
  <c r="I193" i="5" s="1"/>
  <c r="I194" i="5" s="1"/>
  <c r="I195" i="5" s="1"/>
  <c r="I196" i="5" s="1"/>
  <c r="I197" i="5" s="1"/>
  <c r="I198" i="5" s="1"/>
  <c r="I199" i="5" s="1"/>
  <c r="I200" i="5" s="1"/>
  <c r="I201" i="5" s="1"/>
  <c r="I202" i="5" s="1"/>
  <c r="I203" i="5" s="1"/>
  <c r="I204" i="5" s="1"/>
  <c r="I205" i="5" s="1"/>
  <c r="I206" i="5" s="1"/>
  <c r="I207" i="5" s="1"/>
  <c r="I208" i="5" s="1"/>
  <c r="I209" i="5" s="1"/>
  <c r="I210" i="5" s="1"/>
  <c r="I211" i="5" s="1"/>
  <c r="I212" i="5" s="1"/>
  <c r="I213" i="5" s="1"/>
  <c r="I214" i="5" s="1"/>
  <c r="I215" i="5" s="1"/>
  <c r="I216" i="5" s="1"/>
  <c r="I217" i="5" s="1"/>
  <c r="I218" i="5" s="1"/>
  <c r="I219" i="5" s="1"/>
  <c r="I220" i="5" s="1"/>
  <c r="I221" i="5" s="1"/>
  <c r="I222" i="5" s="1"/>
  <c r="I223" i="5" s="1"/>
  <c r="I224" i="5" s="1"/>
  <c r="I225" i="5" s="1"/>
  <c r="I226" i="5" s="1"/>
  <c r="I227" i="5" s="1"/>
  <c r="I228" i="5" s="1"/>
  <c r="I229" i="5" s="1"/>
  <c r="I230" i="5" s="1"/>
  <c r="I231" i="5" s="1"/>
  <c r="I232" i="5" s="1"/>
  <c r="I233" i="5" s="1"/>
  <c r="I234" i="5" s="1"/>
  <c r="I235" i="5" s="1"/>
  <c r="I236" i="5" s="1"/>
  <c r="I237" i="5" s="1"/>
  <c r="I238" i="5" s="1"/>
  <c r="I239" i="5" s="1"/>
  <c r="I240" i="5" s="1"/>
  <c r="I241" i="5" s="1"/>
  <c r="I242" i="5" s="1"/>
  <c r="I243" i="5" s="1"/>
  <c r="I244" i="5" s="1"/>
  <c r="I245" i="5" s="1"/>
  <c r="I246" i="5" s="1"/>
  <c r="I247" i="5" s="1"/>
  <c r="I248" i="5" s="1"/>
  <c r="I249" i="5" s="1"/>
  <c r="I250" i="5" s="1"/>
  <c r="I251" i="5" s="1"/>
  <c r="I252" i="5" s="1"/>
  <c r="I253" i="5" s="1"/>
  <c r="I254" i="5" s="1"/>
  <c r="I255" i="5" s="1"/>
  <c r="I256" i="5" s="1"/>
  <c r="I257" i="5" s="1"/>
  <c r="I258" i="5" s="1"/>
  <c r="I259" i="5" s="1"/>
  <c r="I260" i="5" s="1"/>
  <c r="I261" i="5" s="1"/>
  <c r="I262" i="5" s="1"/>
  <c r="I263" i="5" s="1"/>
  <c r="I264" i="5" s="1"/>
  <c r="I265" i="5" s="1"/>
  <c r="I266" i="5" s="1"/>
  <c r="I267" i="5" s="1"/>
  <c r="I268" i="5" s="1"/>
  <c r="I269" i="5" s="1"/>
  <c r="I270" i="5" s="1"/>
  <c r="I271" i="5" s="1"/>
  <c r="I272" i="5" s="1"/>
  <c r="I273" i="5" s="1"/>
  <c r="I274" i="5" s="1"/>
  <c r="I275" i="5" s="1"/>
  <c r="I276" i="5" s="1"/>
  <c r="I277" i="5" s="1"/>
  <c r="I278" i="5" s="1"/>
  <c r="I279" i="5" s="1"/>
  <c r="I280" i="5" s="1"/>
  <c r="I281" i="5" s="1"/>
  <c r="I282" i="5" s="1"/>
  <c r="I283" i="5" s="1"/>
  <c r="I284" i="5" s="1"/>
  <c r="I285" i="5" s="1"/>
  <c r="I286" i="5" s="1"/>
  <c r="I287" i="5" s="1"/>
  <c r="I288" i="5" s="1"/>
  <c r="I289" i="5" s="1"/>
  <c r="I290" i="5" s="1"/>
  <c r="I291" i="5" s="1"/>
  <c r="I292" i="5" s="1"/>
  <c r="I293" i="5" s="1"/>
  <c r="I294" i="5" s="1"/>
  <c r="I295" i="5" s="1"/>
  <c r="I296" i="5" s="1"/>
  <c r="I297" i="5" s="1"/>
  <c r="I298" i="5" s="1"/>
  <c r="I299" i="5" s="1"/>
  <c r="I300" i="5" s="1"/>
  <c r="I301" i="5" s="1"/>
  <c r="I302" i="5" s="1"/>
  <c r="I303" i="5" s="1"/>
  <c r="I304" i="5" s="1"/>
  <c r="I305" i="5" s="1"/>
  <c r="I306" i="5" s="1"/>
  <c r="I307" i="5" s="1"/>
  <c r="I308" i="5" s="1"/>
  <c r="I309" i="5" s="1"/>
  <c r="I310" i="5" s="1"/>
  <c r="I311" i="5" s="1"/>
  <c r="I312" i="5" s="1"/>
  <c r="I313" i="5" s="1"/>
  <c r="I314" i="5" s="1"/>
  <c r="I315" i="5" s="1"/>
  <c r="I316" i="5" s="1"/>
  <c r="I317" i="5" s="1"/>
  <c r="I318" i="5" s="1"/>
  <c r="I319" i="5" s="1"/>
  <c r="I320" i="5" s="1"/>
  <c r="I321" i="5" s="1"/>
  <c r="I322" i="5" s="1"/>
  <c r="I323" i="5" s="1"/>
  <c r="I324" i="5" s="1"/>
  <c r="I325" i="5" s="1"/>
  <c r="I326" i="5" s="1"/>
  <c r="I327" i="5" s="1"/>
  <c r="I328" i="5" s="1"/>
  <c r="I329" i="5" s="1"/>
  <c r="I330" i="5" s="1"/>
  <c r="I331" i="5" s="1"/>
  <c r="I332" i="5" s="1"/>
  <c r="I333" i="5" s="1"/>
  <c r="I334" i="5" s="1"/>
  <c r="I335" i="5" s="1"/>
  <c r="I336" i="5" s="1"/>
  <c r="I337" i="5" s="1"/>
  <c r="I338" i="5" s="1"/>
  <c r="I339" i="5" s="1"/>
  <c r="I340" i="5" s="1"/>
  <c r="I341" i="5" s="1"/>
  <c r="I342" i="5" s="1"/>
  <c r="I343" i="5" s="1"/>
  <c r="I344" i="5" s="1"/>
  <c r="I345" i="5" s="1"/>
  <c r="I346" i="5" s="1"/>
  <c r="I347" i="5" s="1"/>
  <c r="I348" i="5" s="1"/>
  <c r="I349" i="5" s="1"/>
  <c r="I350" i="5" s="1"/>
  <c r="I351" i="5" s="1"/>
  <c r="I352" i="5" s="1"/>
  <c r="I353" i="5" s="1"/>
  <c r="I354" i="5" s="1"/>
  <c r="I355" i="5" s="1"/>
  <c r="I356" i="5" s="1"/>
  <c r="I357" i="5" s="1"/>
  <c r="I358" i="5" s="1"/>
  <c r="I359" i="5" s="1"/>
  <c r="I360" i="5" s="1"/>
  <c r="I361" i="5" s="1"/>
  <c r="I362" i="5" s="1"/>
  <c r="I363" i="5" s="1"/>
  <c r="J5" i="5"/>
  <c r="H5" i="3"/>
  <c r="F3" i="3"/>
  <c r="G3" i="3"/>
  <c r="J6" i="5"/>
  <c r="G3" i="5"/>
  <c r="O31" i="1"/>
  <c r="O30" i="1"/>
  <c r="O29" i="1"/>
  <c r="N31" i="1"/>
  <c r="N30" i="1"/>
  <c r="N29" i="1"/>
  <c r="M31" i="1"/>
  <c r="M30" i="1"/>
  <c r="M29" i="1"/>
  <c r="L31" i="1"/>
  <c r="L30" i="1"/>
  <c r="L29" i="1"/>
  <c r="K31" i="1"/>
  <c r="K30" i="1"/>
  <c r="K29" i="1"/>
  <c r="J31" i="1"/>
  <c r="J30" i="1"/>
  <c r="J29" i="1"/>
  <c r="I31" i="1"/>
  <c r="I30" i="1"/>
  <c r="I29" i="1"/>
  <c r="H31" i="1"/>
  <c r="H30" i="1"/>
  <c r="H29" i="1"/>
  <c r="G31" i="1"/>
  <c r="G30" i="1"/>
  <c r="G29" i="1"/>
  <c r="F31" i="1"/>
  <c r="F30" i="1"/>
  <c r="F29" i="1"/>
  <c r="E31" i="1"/>
  <c r="E30" i="1"/>
  <c r="E29" i="1"/>
  <c r="D31" i="1" l="1"/>
  <c r="P31" i="1" s="1"/>
  <c r="D30" i="1"/>
  <c r="P30" i="1" s="1"/>
  <c r="D29" i="1"/>
  <c r="P29" i="1" s="1"/>
  <c r="P26" i="1"/>
  <c r="P25" i="1"/>
  <c r="P4" i="1"/>
  <c r="P5" i="1"/>
  <c r="P6" i="1"/>
  <c r="P7" i="1"/>
  <c r="P8" i="1"/>
  <c r="P9" i="1"/>
  <c r="P10" i="1"/>
  <c r="P11" i="1"/>
  <c r="P12" i="1"/>
  <c r="P13" i="1"/>
  <c r="P14" i="1"/>
  <c r="P15" i="1"/>
  <c r="P16" i="1"/>
  <c r="P17" i="1"/>
  <c r="P18" i="1"/>
  <c r="P19" i="1"/>
  <c r="P20" i="1"/>
  <c r="P21" i="1"/>
  <c r="P22" i="1"/>
  <c r="P3" i="1"/>
  <c r="E3" i="16"/>
  <c r="E9" i="16"/>
  <c r="E5" i="16"/>
  <c r="E19" i="16"/>
  <c r="E18" i="16"/>
  <c r="E20" i="16"/>
  <c r="E21" i="16"/>
  <c r="E22" i="16"/>
  <c r="E29" i="16"/>
  <c r="E30" i="16"/>
  <c r="E31" i="16"/>
  <c r="E32" i="16"/>
  <c r="E33" i="16"/>
  <c r="E34" i="16"/>
  <c r="E35" i="16"/>
  <c r="E36" i="16"/>
  <c r="E37" i="16"/>
  <c r="E47" i="16"/>
  <c r="E48" i="16"/>
  <c r="E49" i="16"/>
  <c r="E50" i="16"/>
  <c r="E51" i="16"/>
  <c r="E52" i="16"/>
  <c r="E61" i="16"/>
  <c r="E62" i="16"/>
  <c r="E63" i="16"/>
  <c r="E64" i="16"/>
  <c r="E65" i="16"/>
  <c r="E74" i="16"/>
  <c r="E75" i="16"/>
  <c r="E76" i="16"/>
  <c r="E77" i="16"/>
  <c r="E78" i="16"/>
  <c r="E88" i="16"/>
  <c r="E89" i="16"/>
  <c r="E90" i="16"/>
  <c r="E91" i="16"/>
  <c r="E92" i="16"/>
  <c r="E103" i="16"/>
  <c r="E104" i="16"/>
  <c r="E105" i="16"/>
  <c r="E106" i="16"/>
  <c r="E107" i="16"/>
  <c r="E108" i="16"/>
  <c r="E119" i="16"/>
  <c r="E120" i="16"/>
  <c r="E121" i="16"/>
  <c r="E122" i="16"/>
  <c r="E123" i="16"/>
  <c r="E124" i="16"/>
  <c r="E133" i="16"/>
  <c r="E134" i="16"/>
  <c r="E135" i="16"/>
  <c r="E136" i="16"/>
  <c r="E137" i="16"/>
  <c r="E138" i="16"/>
  <c r="E149" i="16"/>
  <c r="E150" i="16"/>
  <c r="E151" i="16"/>
  <c r="E152" i="16"/>
  <c r="E164" i="16"/>
  <c r="E165" i="16"/>
  <c r="E166" i="16"/>
  <c r="E167" i="16"/>
  <c r="E168" i="16"/>
  <c r="E186" i="16"/>
  <c r="E187" i="16"/>
  <c r="E188" i="16"/>
  <c r="E6" i="16"/>
  <c r="E7" i="16"/>
  <c r="E8" i="16"/>
  <c r="E10" i="16"/>
  <c r="E11" i="16"/>
  <c r="E12" i="16"/>
  <c r="E13" i="16"/>
  <c r="E15" i="16"/>
  <c r="E17" i="16"/>
  <c r="E4" i="16"/>
  <c r="H19" i="16" l="1"/>
  <c r="H35" i="16"/>
  <c r="H166" i="16" l="1"/>
  <c r="H189" i="16"/>
  <c r="H150" i="16"/>
  <c r="H106" i="16"/>
  <c r="H136" i="16"/>
  <c r="H122" i="16"/>
  <c r="H90" i="16"/>
  <c r="H76" i="16"/>
  <c r="H64" i="16"/>
  <c r="F32" i="2" l="1"/>
  <c r="G32" i="2"/>
  <c r="D32" i="1"/>
  <c r="F32" i="1"/>
  <c r="G32" i="1"/>
  <c r="H32" i="1"/>
  <c r="I32" i="1"/>
  <c r="J32" i="1"/>
  <c r="K32" i="1"/>
  <c r="L32" i="1"/>
  <c r="M32" i="1"/>
  <c r="N32" i="1"/>
  <c r="O32" i="1"/>
  <c r="E32" i="1" l="1"/>
  <c r="O27" i="1" l="1"/>
  <c r="O23" i="1"/>
  <c r="D27" i="1"/>
  <c r="D23" i="1"/>
  <c r="D34" i="1" l="1"/>
  <c r="E32" i="2"/>
  <c r="D32" i="2"/>
  <c r="G27" i="2"/>
  <c r="F27" i="2"/>
  <c r="E27" i="2"/>
  <c r="D27" i="2"/>
  <c r="G23" i="2"/>
  <c r="F23" i="2"/>
  <c r="E23" i="2"/>
  <c r="D23" i="2"/>
  <c r="C32" i="2"/>
  <c r="C27" i="2"/>
  <c r="C23" i="2"/>
  <c r="C34" i="2" l="1"/>
  <c r="H50" i="16"/>
  <c r="F34" i="2"/>
  <c r="G34" i="2"/>
  <c r="D34" i="2"/>
  <c r="E34" i="2"/>
  <c r="E27" i="1" l="1"/>
  <c r="F27" i="1"/>
  <c r="G27" i="1"/>
  <c r="H27" i="1"/>
  <c r="I27" i="1"/>
  <c r="J27" i="1"/>
  <c r="K27" i="1"/>
  <c r="L27" i="1"/>
  <c r="M27" i="1"/>
  <c r="N27" i="1"/>
  <c r="C27" i="1"/>
  <c r="M23" i="1"/>
  <c r="N23" i="1"/>
  <c r="L23" i="1"/>
  <c r="K23" i="1"/>
  <c r="J23" i="1"/>
  <c r="I23" i="1"/>
  <c r="H23" i="1"/>
  <c r="G23" i="1"/>
  <c r="F23" i="1"/>
  <c r="E23" i="1"/>
  <c r="E34" i="1" l="1"/>
  <c r="F34" i="1" s="1"/>
  <c r="G34" i="1" s="1"/>
  <c r="H34" i="1" s="1"/>
  <c r="I34" i="1" s="1"/>
  <c r="J34" i="1" s="1"/>
  <c r="K34" i="1" s="1"/>
  <c r="L34" i="1" s="1"/>
  <c r="M34" i="1" s="1"/>
  <c r="N34" i="1" s="1"/>
  <c r="O34" i="1" s="1"/>
  <c r="P23" i="1"/>
  <c r="P27" i="1"/>
  <c r="P32" i="1"/>
  <c r="P34" i="1" l="1"/>
  <c r="C32" i="1"/>
  <c r="C23" i="1" l="1"/>
  <c r="D4" i="3" l="1"/>
  <c r="F4" i="3" s="1"/>
  <c r="F3" i="5"/>
  <c r="D4" i="5" s="1"/>
  <c r="F4" i="5" l="1"/>
  <c r="G4" i="5"/>
  <c r="G4" i="3"/>
  <c r="D5" i="5" l="1"/>
  <c r="F5" i="5" s="1"/>
  <c r="D5" i="3"/>
  <c r="G5" i="3" l="1"/>
  <c r="F5" i="3"/>
  <c r="G5" i="5"/>
  <c r="D6" i="5" l="1"/>
  <c r="G6" i="5" s="1"/>
  <c r="F6" i="5" l="1"/>
  <c r="D7" i="5" s="1"/>
  <c r="F7" i="5" s="1"/>
  <c r="D6" i="3"/>
  <c r="G6" i="3" l="1"/>
  <c r="F6" i="3"/>
  <c r="G7" i="5"/>
  <c r="D8" i="5" l="1"/>
  <c r="G8" i="5" s="1"/>
  <c r="D7" i="3"/>
  <c r="G7" i="3" l="1"/>
  <c r="F7" i="3"/>
  <c r="F8" i="5"/>
  <c r="D9" i="5" s="1"/>
  <c r="D8" i="3" l="1"/>
  <c r="F8" i="3" s="1"/>
  <c r="G9" i="5"/>
  <c r="F9" i="5"/>
  <c r="G8" i="3" l="1"/>
  <c r="D10" i="5"/>
  <c r="D9" i="3" l="1"/>
  <c r="F9" i="3" s="1"/>
  <c r="G10" i="5"/>
  <c r="F10" i="5"/>
  <c r="G9" i="3" l="1"/>
  <c r="D10" i="3" s="1"/>
  <c r="F10" i="3" s="1"/>
  <c r="D11" i="5"/>
  <c r="G10" i="3" l="1"/>
  <c r="G11" i="5"/>
  <c r="F11" i="5"/>
  <c r="D11" i="3" l="1"/>
  <c r="F11" i="3" s="1"/>
  <c r="D12" i="5"/>
  <c r="G11" i="3" l="1"/>
  <c r="D12" i="3" s="1"/>
  <c r="G12" i="5"/>
  <c r="F12" i="5"/>
  <c r="G12" i="3" l="1"/>
  <c r="F12" i="3"/>
  <c r="D13" i="5"/>
  <c r="D13" i="3" l="1"/>
  <c r="G13" i="3" s="1"/>
  <c r="G13" i="5"/>
  <c r="F13" i="5"/>
  <c r="F13" i="3" l="1"/>
  <c r="D14" i="3" s="1"/>
  <c r="D14" i="5"/>
  <c r="G14" i="3" l="1"/>
  <c r="F14" i="3"/>
  <c r="G14" i="5"/>
  <c r="F14" i="5"/>
  <c r="D15" i="3" l="1"/>
  <c r="G15" i="3" s="1"/>
  <c r="F15" i="3"/>
  <c r="D16" i="3" s="1"/>
  <c r="D15" i="5"/>
  <c r="G16" i="3" l="1"/>
  <c r="F16" i="3"/>
  <c r="G15" i="5"/>
  <c r="F15" i="5"/>
  <c r="D17" i="3" l="1"/>
  <c r="F17" i="3" s="1"/>
  <c r="D16" i="5"/>
  <c r="G17" i="3" l="1"/>
  <c r="G16" i="5"/>
  <c r="F16" i="5"/>
  <c r="D18" i="3" l="1"/>
  <c r="D17" i="5"/>
  <c r="G18" i="3" l="1"/>
  <c r="F18" i="3"/>
  <c r="G17" i="5"/>
  <c r="F17" i="5"/>
  <c r="D19" i="3" l="1"/>
  <c r="F19" i="3" s="1"/>
  <c r="G19" i="3"/>
  <c r="D20" i="3" s="1"/>
  <c r="F20" i="3" s="1"/>
  <c r="D18" i="5"/>
  <c r="G20" i="3" l="1"/>
  <c r="G18" i="5"/>
  <c r="F18" i="5"/>
  <c r="D21" i="3" l="1"/>
  <c r="F21" i="3" s="1"/>
  <c r="D19" i="5"/>
  <c r="F19" i="5" s="1"/>
  <c r="G21" i="3" l="1"/>
  <c r="G19" i="5"/>
  <c r="D22" i="3" l="1"/>
  <c r="D20" i="5"/>
  <c r="G20" i="5" s="1"/>
  <c r="G22" i="3" l="1"/>
  <c r="F22" i="3"/>
  <c r="F20" i="5"/>
  <c r="D21" i="5"/>
  <c r="D23" i="3" l="1"/>
  <c r="F23" i="3" s="1"/>
  <c r="G23" i="3"/>
  <c r="G21" i="5"/>
  <c r="F21" i="5"/>
  <c r="D24" i="3" l="1"/>
  <c r="D22" i="5"/>
  <c r="G22" i="5" s="1"/>
  <c r="G24" i="3" l="1"/>
  <c r="F24" i="3"/>
  <c r="F22" i="5"/>
  <c r="D23" i="5" s="1"/>
  <c r="G23" i="5" s="1"/>
  <c r="D25" i="3" l="1"/>
  <c r="F25" i="3" s="1"/>
  <c r="G25" i="3"/>
  <c r="F23" i="5"/>
  <c r="D26" i="3" l="1"/>
  <c r="D24" i="5"/>
  <c r="G24" i="5" s="1"/>
  <c r="G26" i="3" l="1"/>
  <c r="F26" i="3"/>
  <c r="F24" i="5"/>
  <c r="D27" i="3" l="1"/>
  <c r="F27" i="3" s="1"/>
  <c r="D25" i="5"/>
  <c r="G27" i="3" l="1"/>
  <c r="D28" i="3" s="1"/>
  <c r="F25" i="5"/>
  <c r="G25" i="5"/>
  <c r="G28" i="3" l="1"/>
  <c r="F28" i="3"/>
  <c r="D26" i="5"/>
  <c r="G26" i="5" s="1"/>
  <c r="D29" i="3" l="1"/>
  <c r="F29" i="3" s="1"/>
  <c r="F26" i="5"/>
  <c r="D27" i="5" s="1"/>
  <c r="G27" i="5" s="1"/>
  <c r="G29" i="3"/>
  <c r="D30" i="3" s="1"/>
  <c r="F30" i="3" s="1"/>
  <c r="G30" i="3" l="1"/>
  <c r="F27" i="5"/>
  <c r="D28" i="5" s="1"/>
  <c r="F28" i="5" l="1"/>
  <c r="G28" i="5"/>
  <c r="D31" i="3"/>
  <c r="F31" i="3" s="1"/>
  <c r="D29" i="5" l="1"/>
  <c r="G29" i="5" s="1"/>
  <c r="G31" i="3" l="1"/>
  <c r="D32" i="3" s="1"/>
  <c r="F29" i="5"/>
  <c r="D30" i="5" s="1"/>
  <c r="G32" i="3" l="1"/>
  <c r="F32" i="3"/>
  <c r="D33" i="3" s="1"/>
  <c r="F33" i="3" s="1"/>
  <c r="F30" i="5"/>
  <c r="G30" i="5"/>
  <c r="G33" i="3" l="1"/>
  <c r="D34" i="3" s="1"/>
  <c r="D31" i="5"/>
  <c r="G31" i="5" s="1"/>
  <c r="G34" i="3" l="1"/>
  <c r="F34" i="3"/>
  <c r="F31" i="5"/>
  <c r="D32" i="5" s="1"/>
  <c r="G32" i="5" s="1"/>
  <c r="D35" i="3" l="1"/>
  <c r="F35" i="3" s="1"/>
  <c r="F32" i="5"/>
  <c r="G35" i="3" l="1"/>
  <c r="D36" i="3" s="1"/>
  <c r="D33" i="5"/>
  <c r="G33" i="5" s="1"/>
  <c r="G36" i="3" l="1"/>
  <c r="F36" i="3"/>
  <c r="F33" i="5"/>
  <c r="D34" i="5" s="1"/>
  <c r="G34" i="5" s="1"/>
  <c r="D37" i="3" l="1"/>
  <c r="F37" i="3" s="1"/>
  <c r="F34" i="5"/>
  <c r="G37" i="3" l="1"/>
  <c r="D38" i="3" s="1"/>
  <c r="F38" i="3" s="1"/>
  <c r="D35" i="5"/>
  <c r="G35" i="5" s="1"/>
  <c r="G38" i="3" l="1"/>
  <c r="D39" i="3" s="1"/>
  <c r="F39" i="3" s="1"/>
  <c r="F35" i="5"/>
  <c r="G39" i="3" l="1"/>
  <c r="D36" i="5"/>
  <c r="G36" i="5" s="1"/>
  <c r="D40" i="3" l="1"/>
  <c r="F36" i="5"/>
  <c r="G40" i="3" l="1"/>
  <c r="F40" i="3"/>
  <c r="D37" i="5"/>
  <c r="G37" i="5" s="1"/>
  <c r="D41" i="3" l="1"/>
  <c r="F41" i="3" s="1"/>
  <c r="F37" i="5"/>
  <c r="G41" i="3" l="1"/>
  <c r="D42" i="3" s="1"/>
  <c r="G42" i="3" s="1"/>
  <c r="D38" i="5"/>
  <c r="G38" i="5" s="1"/>
  <c r="F42" i="3" l="1"/>
  <c r="D43" i="3" s="1"/>
  <c r="F38" i="5"/>
  <c r="D39" i="5" s="1"/>
  <c r="G43" i="3" l="1"/>
  <c r="D44" i="3" s="1"/>
  <c r="G44" i="3" s="1"/>
  <c r="F43" i="3"/>
  <c r="F39" i="5"/>
  <c r="G39" i="5"/>
  <c r="F44" i="3" l="1"/>
  <c r="D45" i="3" s="1"/>
  <c r="D40" i="5"/>
  <c r="G40" i="5" s="1"/>
  <c r="G45" i="3" l="1"/>
  <c r="D46" i="3" s="1"/>
  <c r="G46" i="3" s="1"/>
  <c r="F45" i="3"/>
  <c r="F40" i="5"/>
  <c r="D41" i="5" s="1"/>
  <c r="F46" i="3" l="1"/>
  <c r="D47" i="3" s="1"/>
  <c r="F41" i="5"/>
  <c r="G41" i="5"/>
  <c r="F47" i="3" l="1"/>
  <c r="D48" i="3" s="1"/>
  <c r="G48" i="3" s="1"/>
  <c r="G47" i="3"/>
  <c r="D42" i="5"/>
  <c r="F48" i="3" l="1"/>
  <c r="D49" i="3" s="1"/>
  <c r="F42" i="5"/>
  <c r="G42" i="5"/>
  <c r="F49" i="3" l="1"/>
  <c r="D50" i="3" s="1"/>
  <c r="F50" i="3" s="1"/>
  <c r="G49" i="3"/>
  <c r="D43" i="5"/>
  <c r="G43" i="5" s="1"/>
  <c r="F43" i="5" l="1"/>
  <c r="D44" i="5" s="1"/>
  <c r="G44" i="5" s="1"/>
  <c r="G50" i="3"/>
  <c r="F44" i="5" l="1"/>
  <c r="D45" i="5" s="1"/>
  <c r="D51" i="3"/>
  <c r="F51" i="3" s="1"/>
  <c r="F45" i="5" l="1"/>
  <c r="G45" i="5"/>
  <c r="G51" i="3"/>
  <c r="D52" i="3" l="1"/>
  <c r="F52" i="3" s="1"/>
  <c r="D46" i="5"/>
  <c r="F46" i="5" l="1"/>
  <c r="G46" i="5"/>
  <c r="G52" i="3"/>
  <c r="D53" i="3" s="1"/>
  <c r="F53" i="3" s="1"/>
  <c r="D47" i="5" l="1"/>
  <c r="G47" i="5" s="1"/>
  <c r="G53" i="3"/>
  <c r="F47" i="5" l="1"/>
  <c r="D48" i="5" s="1"/>
  <c r="G48" i="5" s="1"/>
  <c r="D54" i="3"/>
  <c r="F54" i="3" s="1"/>
  <c r="G54" i="3" l="1"/>
  <c r="F48" i="5"/>
  <c r="D55" i="3" l="1"/>
  <c r="D49" i="5"/>
  <c r="G49" i="5" s="1"/>
  <c r="G55" i="3" l="1"/>
  <c r="F55" i="3"/>
  <c r="F49" i="5"/>
  <c r="D56" i="3" l="1"/>
  <c r="F56" i="3" s="1"/>
  <c r="D50" i="5"/>
  <c r="G50" i="5" s="1"/>
  <c r="G56" i="3" l="1"/>
  <c r="D57" i="3" s="1"/>
  <c r="G57" i="3" s="1"/>
  <c r="F50" i="5"/>
  <c r="F57" i="3" l="1"/>
  <c r="D58" i="3" s="1"/>
  <c r="D51" i="5"/>
  <c r="G51" i="5" s="1"/>
  <c r="G58" i="3" l="1"/>
  <c r="D59" i="3" s="1"/>
  <c r="F58" i="3"/>
  <c r="F51" i="5"/>
  <c r="G59" i="3" l="1"/>
  <c r="F59" i="3"/>
  <c r="D52" i="5"/>
  <c r="G52" i="5" s="1"/>
  <c r="D60" i="3" l="1"/>
  <c r="G60" i="3" s="1"/>
  <c r="F52" i="5"/>
  <c r="D61" i="3" l="1"/>
  <c r="F61" i="3" s="1"/>
  <c r="F60" i="3"/>
  <c r="D53" i="5"/>
  <c r="G53" i="5" s="1"/>
  <c r="G61" i="3" l="1"/>
  <c r="D62" i="3" s="1"/>
  <c r="F53" i="5"/>
  <c r="G62" i="3" l="1"/>
  <c r="D63" i="3" s="1"/>
  <c r="F62" i="3"/>
  <c r="D54" i="5"/>
  <c r="G63" i="3" l="1"/>
  <c r="F63" i="3"/>
  <c r="F54" i="5"/>
  <c r="G54" i="5"/>
  <c r="D64" i="3"/>
  <c r="G64" i="3" l="1"/>
  <c r="D65" i="3" s="1"/>
  <c r="F64" i="3"/>
  <c r="D55" i="5"/>
  <c r="G55" i="5" s="1"/>
  <c r="G65" i="3" l="1"/>
  <c r="F65" i="3"/>
  <c r="F55" i="5"/>
  <c r="D56" i="5" s="1"/>
  <c r="F56" i="5" l="1"/>
  <c r="G56" i="5"/>
  <c r="D66" i="3"/>
  <c r="G66" i="3" l="1"/>
  <c r="F66" i="3"/>
  <c r="D57" i="5"/>
  <c r="G57" i="5" s="1"/>
  <c r="F57" i="5" l="1"/>
  <c r="D58" i="5" s="1"/>
  <c r="G58" i="5" s="1"/>
  <c r="D67" i="3"/>
  <c r="G67" i="3" l="1"/>
  <c r="F67" i="3"/>
  <c r="F58" i="5"/>
  <c r="D68" i="3" l="1"/>
  <c r="D59" i="5"/>
  <c r="G59" i="5" s="1"/>
  <c r="G68" i="3" l="1"/>
  <c r="F68" i="3"/>
  <c r="F59" i="5"/>
  <c r="D69" i="3" l="1"/>
  <c r="D60" i="5"/>
  <c r="G69" i="3" l="1"/>
  <c r="F69" i="3"/>
  <c r="F60" i="5"/>
  <c r="G60" i="5"/>
  <c r="D70" i="3"/>
  <c r="G70" i="3" l="1"/>
  <c r="F70" i="3"/>
  <c r="D61" i="5"/>
  <c r="G61" i="5" s="1"/>
  <c r="F61" i="5" l="1"/>
  <c r="D62" i="5" s="1"/>
  <c r="G62" i="5" s="1"/>
  <c r="D71" i="3"/>
  <c r="F71" i="3" s="1"/>
  <c r="G71" i="3" l="1"/>
  <c r="F62" i="5"/>
  <c r="D72" i="3" l="1"/>
  <c r="F72" i="3" s="1"/>
  <c r="D63" i="5"/>
  <c r="G63" i="5" s="1"/>
  <c r="G72" i="3" l="1"/>
  <c r="F63" i="5"/>
  <c r="D73" i="3" l="1"/>
  <c r="D64" i="5"/>
  <c r="G64" i="5" s="1"/>
  <c r="G73" i="3" l="1"/>
  <c r="F73" i="3"/>
  <c r="F64" i="5"/>
  <c r="D74" i="3" l="1"/>
  <c r="D65" i="5"/>
  <c r="G65" i="5" s="1"/>
  <c r="F74" i="3" l="1"/>
  <c r="G74" i="3" s="1"/>
  <c r="D75" i="3" s="1"/>
  <c r="F65" i="5"/>
  <c r="F75" i="3" l="1"/>
  <c r="G75" i="3" s="1"/>
  <c r="D66" i="5"/>
  <c r="G66" i="5" s="1"/>
  <c r="D76" i="3" l="1"/>
  <c r="F66" i="5"/>
  <c r="D67" i="5" s="1"/>
  <c r="G76" i="3" l="1"/>
  <c r="F76" i="3"/>
  <c r="F67" i="5"/>
  <c r="G67" i="5"/>
  <c r="D77" i="3" l="1"/>
  <c r="G77" i="3" s="1"/>
  <c r="D68" i="5"/>
  <c r="F77" i="3" l="1"/>
  <c r="D78" i="3" s="1"/>
  <c r="F68" i="5"/>
  <c r="G68" i="5"/>
  <c r="G78" i="3" l="1"/>
  <c r="F78" i="3"/>
  <c r="D69" i="5"/>
  <c r="G69" i="5" s="1"/>
  <c r="F69" i="5" l="1"/>
  <c r="D70" i="5" s="1"/>
  <c r="G70" i="5" s="1"/>
  <c r="D79" i="3"/>
  <c r="G79" i="3" l="1"/>
  <c r="F79" i="3"/>
  <c r="F70" i="5"/>
  <c r="D80" i="3" l="1"/>
  <c r="G80" i="3" s="1"/>
  <c r="D71" i="5"/>
  <c r="G71" i="5" s="1"/>
  <c r="D81" i="3" l="1"/>
  <c r="G81" i="3" s="1"/>
  <c r="F80" i="3"/>
  <c r="F71" i="5"/>
  <c r="F81" i="3" l="1"/>
  <c r="D82" i="3" s="1"/>
  <c r="D72" i="5"/>
  <c r="G72" i="5" s="1"/>
  <c r="G82" i="3" l="1"/>
  <c r="F82" i="3"/>
  <c r="F72" i="5"/>
  <c r="D73" i="5" s="1"/>
  <c r="G73" i="5" s="1"/>
  <c r="D83" i="3" l="1"/>
  <c r="G83" i="3" s="1"/>
  <c r="F73" i="5"/>
  <c r="D74" i="5" s="1"/>
  <c r="G74" i="5" s="1"/>
  <c r="F83" i="3" l="1"/>
  <c r="D84" i="3" s="1"/>
  <c r="F74" i="5"/>
  <c r="G84" i="3" l="1"/>
  <c r="F84" i="3"/>
  <c r="D75" i="5"/>
  <c r="G75" i="5" s="1"/>
  <c r="D85" i="3" l="1"/>
  <c r="G85" i="3" s="1"/>
  <c r="F75" i="5"/>
  <c r="D76" i="5" s="1"/>
  <c r="G76" i="5" s="1"/>
  <c r="F85" i="3" l="1"/>
  <c r="D86" i="3" s="1"/>
  <c r="F76" i="5"/>
  <c r="G86" i="3" l="1"/>
  <c r="F86" i="3"/>
  <c r="D77" i="5"/>
  <c r="D87" i="3" l="1"/>
  <c r="G87" i="3" s="1"/>
  <c r="F77" i="5"/>
  <c r="G77" i="5"/>
  <c r="F87" i="3" l="1"/>
  <c r="D88" i="3" s="1"/>
  <c r="D78" i="5"/>
  <c r="G88" i="3" l="1"/>
  <c r="F88" i="3"/>
  <c r="F78" i="5"/>
  <c r="G78" i="5"/>
  <c r="D89" i="3" l="1"/>
  <c r="G89" i="3" s="1"/>
  <c r="D79" i="5"/>
  <c r="G79" i="5" s="1"/>
  <c r="F89" i="3" l="1"/>
  <c r="D90" i="3" s="1"/>
  <c r="F79" i="5"/>
  <c r="D80" i="5" s="1"/>
  <c r="G80" i="5" s="1"/>
  <c r="G90" i="3" l="1"/>
  <c r="D91" i="3" s="1"/>
  <c r="F90" i="3"/>
  <c r="F80" i="5"/>
  <c r="D81" i="5" s="1"/>
  <c r="G81" i="5" s="1"/>
  <c r="G91" i="3" l="1"/>
  <c r="F91" i="3"/>
  <c r="F81" i="5"/>
  <c r="D92" i="3" l="1"/>
  <c r="D82" i="5"/>
  <c r="G82" i="5" s="1"/>
  <c r="G92" i="3" l="1"/>
  <c r="D93" i="3" s="1"/>
  <c r="F92" i="3"/>
  <c r="F82" i="5"/>
  <c r="G93" i="3" l="1"/>
  <c r="D94" i="3" s="1"/>
  <c r="F93" i="3"/>
  <c r="D83" i="5"/>
  <c r="G83" i="5" s="1"/>
  <c r="G94" i="3" l="1"/>
  <c r="F94" i="3"/>
  <c r="F83" i="5"/>
  <c r="D95" i="3" l="1"/>
  <c r="D84" i="5"/>
  <c r="G84" i="5" s="1"/>
  <c r="G95" i="3" l="1"/>
  <c r="F95" i="3"/>
  <c r="F84" i="5"/>
  <c r="D96" i="3" l="1"/>
  <c r="G96" i="3" s="1"/>
  <c r="D85" i="5"/>
  <c r="G85" i="5" s="1"/>
  <c r="F96" i="3" l="1"/>
  <c r="D97" i="3" s="1"/>
  <c r="F85" i="5"/>
  <c r="D86" i="5" s="1"/>
  <c r="G97" i="3" l="1"/>
  <c r="F97" i="3"/>
  <c r="F86" i="5"/>
  <c r="G86" i="5"/>
  <c r="D87" i="5" l="1"/>
  <c r="G87" i="5" s="1"/>
  <c r="D98" i="3"/>
  <c r="G98" i="3" l="1"/>
  <c r="F98" i="3"/>
  <c r="F87" i="5"/>
  <c r="D88" i="5" s="1"/>
  <c r="G88" i="5" s="1"/>
  <c r="D99" i="3" l="1"/>
  <c r="F88" i="5"/>
  <c r="G99" i="3" l="1"/>
  <c r="F99" i="3"/>
  <c r="D89" i="5"/>
  <c r="G89" i="5" s="1"/>
  <c r="D100" i="3" l="1"/>
  <c r="F89" i="5"/>
  <c r="G100" i="3" l="1"/>
  <c r="F100" i="3"/>
  <c r="T14" i="1"/>
  <c r="D90" i="5"/>
  <c r="G90" i="5" s="1"/>
  <c r="D101" i="3" l="1"/>
  <c r="F90" i="5"/>
  <c r="G101" i="3" l="1"/>
  <c r="F101" i="3"/>
  <c r="D91" i="5"/>
  <c r="G91" i="5" s="1"/>
  <c r="D102" i="3" l="1"/>
  <c r="G102" i="3" s="1"/>
  <c r="F91" i="5"/>
  <c r="F102" i="3" l="1"/>
  <c r="D103" i="3" s="1"/>
  <c r="F103" i="3" s="1"/>
  <c r="D92" i="5"/>
  <c r="G92" i="5" s="1"/>
  <c r="G103" i="3" l="1"/>
  <c r="F92" i="5"/>
  <c r="D104" i="3" l="1"/>
  <c r="F104" i="3" s="1"/>
  <c r="D93" i="5"/>
  <c r="G93" i="5" s="1"/>
  <c r="G104" i="3" l="1"/>
  <c r="F93" i="5"/>
  <c r="D105" i="3" l="1"/>
  <c r="D94" i="5"/>
  <c r="G105" i="3" l="1"/>
  <c r="D106" i="3" s="1"/>
  <c r="F105" i="3"/>
  <c r="F94" i="5"/>
  <c r="G94" i="5"/>
  <c r="G106" i="3" l="1"/>
  <c r="F106" i="3"/>
  <c r="D95" i="5"/>
  <c r="G95" i="5" s="1"/>
  <c r="F95" i="5" l="1"/>
  <c r="D96" i="5" s="1"/>
  <c r="G96" i="5" s="1"/>
  <c r="D107" i="3"/>
  <c r="G107" i="3" l="1"/>
  <c r="D108" i="3" s="1"/>
  <c r="F107" i="3"/>
  <c r="F96" i="5"/>
  <c r="G108" i="3" l="1"/>
  <c r="D109" i="3" s="1"/>
  <c r="F108" i="3"/>
  <c r="D97" i="5"/>
  <c r="G97" i="5" s="1"/>
  <c r="G109" i="3" l="1"/>
  <c r="F109" i="3"/>
  <c r="F97" i="5"/>
  <c r="D110" i="3" l="1"/>
  <c r="G110" i="3" s="1"/>
  <c r="D98" i="5"/>
  <c r="G98" i="5" s="1"/>
  <c r="F110" i="3" l="1"/>
  <c r="D111" i="3" s="1"/>
  <c r="F98" i="5"/>
  <c r="D99" i="5" s="1"/>
  <c r="G99" i="5" s="1"/>
  <c r="G111" i="3" l="1"/>
  <c r="F111" i="3"/>
  <c r="F99" i="5"/>
  <c r="D112" i="3" l="1"/>
  <c r="G112" i="3" s="1"/>
  <c r="F112" i="3"/>
  <c r="D100" i="5"/>
  <c r="G100" i="5" s="1"/>
  <c r="D113" i="3" l="1"/>
  <c r="G113" i="3" s="1"/>
  <c r="F100" i="5"/>
  <c r="F113" i="3" l="1"/>
  <c r="D114" i="3" s="1"/>
  <c r="D101" i="5"/>
  <c r="G101" i="5" s="1"/>
  <c r="G114" i="3" l="1"/>
  <c r="F114" i="3"/>
  <c r="D115" i="3" s="1"/>
  <c r="F101" i="5"/>
  <c r="G115" i="3" l="1"/>
  <c r="F115" i="3"/>
  <c r="D102" i="5"/>
  <c r="D116" i="3" l="1"/>
  <c r="G116" i="3" s="1"/>
  <c r="F102" i="5"/>
  <c r="G102" i="5"/>
  <c r="F116" i="3" l="1"/>
  <c r="D117" i="3" s="1"/>
  <c r="D103" i="5"/>
  <c r="G117" i="3" l="1"/>
  <c r="F117" i="3"/>
  <c r="F103" i="5"/>
  <c r="G103" i="5"/>
  <c r="D104" i="5" l="1"/>
  <c r="G104" i="5" s="1"/>
  <c r="D118" i="3"/>
  <c r="G118" i="3" l="1"/>
  <c r="F118" i="3"/>
  <c r="F104" i="5"/>
  <c r="D105" i="5" s="1"/>
  <c r="G105" i="5" l="1"/>
  <c r="F105" i="5"/>
  <c r="D119" i="3"/>
  <c r="G119" i="3" l="1"/>
  <c r="F119" i="3"/>
  <c r="D106" i="5"/>
  <c r="G106" i="5" l="1"/>
  <c r="F106" i="5"/>
  <c r="D120" i="3"/>
  <c r="G120" i="3" l="1"/>
  <c r="F120" i="3"/>
  <c r="D107" i="5"/>
  <c r="G107" i="5" l="1"/>
  <c r="F107" i="5"/>
  <c r="D121" i="3"/>
  <c r="G121" i="3" l="1"/>
  <c r="F121" i="3"/>
  <c r="D108" i="5"/>
  <c r="D122" i="3" l="1"/>
  <c r="G122" i="3" s="1"/>
  <c r="G108" i="5"/>
  <c r="F108" i="5"/>
  <c r="F122" i="3" l="1"/>
  <c r="D123" i="3" s="1"/>
  <c r="D109" i="5"/>
  <c r="G123" i="3" l="1"/>
  <c r="F123" i="3"/>
  <c r="G109" i="5"/>
  <c r="F109" i="5"/>
  <c r="D124" i="3" l="1"/>
  <c r="G124" i="3" s="1"/>
  <c r="D110" i="5"/>
  <c r="F124" i="3" l="1"/>
  <c r="D125" i="3" s="1"/>
  <c r="G110" i="5"/>
  <c r="F110" i="5"/>
  <c r="G125" i="3" l="1"/>
  <c r="F125" i="3"/>
  <c r="D111" i="5"/>
  <c r="D126" i="3" l="1"/>
  <c r="F126" i="3" s="1"/>
  <c r="F111" i="5"/>
  <c r="G111" i="5"/>
  <c r="G126" i="3" l="1"/>
  <c r="D127" i="3" s="1"/>
  <c r="D112" i="5"/>
  <c r="G112" i="5" s="1"/>
  <c r="G127" i="3" l="1"/>
  <c r="D128" i="3" s="1"/>
  <c r="F127" i="3"/>
  <c r="F112" i="5"/>
  <c r="D113" i="5" s="1"/>
  <c r="G128" i="3" l="1"/>
  <c r="F128" i="3"/>
  <c r="F113" i="5"/>
  <c r="G113" i="5"/>
  <c r="D129" i="3" l="1"/>
  <c r="G129" i="3" s="1"/>
  <c r="D114" i="5"/>
  <c r="F114" i="5" s="1"/>
  <c r="G114" i="5"/>
  <c r="F129" i="3" l="1"/>
  <c r="D130" i="3" s="1"/>
  <c r="D115" i="5"/>
  <c r="G130" i="3" l="1"/>
  <c r="F130" i="3"/>
  <c r="G115" i="5"/>
  <c r="F115" i="5"/>
  <c r="D131" i="3" l="1"/>
  <c r="G131" i="3" s="1"/>
  <c r="H3" i="3" s="1"/>
  <c r="H6" i="3" s="1"/>
  <c r="D116" i="5"/>
  <c r="F131" i="3" l="1"/>
  <c r="D132" i="3" s="1"/>
  <c r="F132" i="3" s="1"/>
  <c r="G116" i="5"/>
  <c r="F116" i="5"/>
  <c r="D117" i="5" l="1"/>
  <c r="G117" i="5" l="1"/>
  <c r="F117" i="5"/>
  <c r="D118" i="5" l="1"/>
  <c r="G118" i="5" l="1"/>
  <c r="F118" i="5"/>
  <c r="D119" i="5" l="1"/>
  <c r="G119" i="5" l="1"/>
  <c r="F119" i="5"/>
  <c r="D120" i="5" l="1"/>
  <c r="G120" i="5" l="1"/>
  <c r="F120" i="5"/>
  <c r="D121" i="5" l="1"/>
  <c r="G121" i="5" l="1"/>
  <c r="F121" i="5"/>
  <c r="D122" i="5" l="1"/>
  <c r="G122" i="5" l="1"/>
  <c r="F122" i="5"/>
  <c r="D123" i="5" l="1"/>
  <c r="G123" i="5" l="1"/>
  <c r="F123" i="5"/>
  <c r="D124" i="5" l="1"/>
  <c r="G124" i="5" l="1"/>
  <c r="F124" i="5"/>
  <c r="D125" i="5" l="1"/>
  <c r="G125" i="5" l="1"/>
  <c r="F125" i="5"/>
  <c r="D126" i="5" l="1"/>
  <c r="G126" i="5" l="1"/>
  <c r="F126" i="5"/>
  <c r="D127" i="5" l="1"/>
  <c r="G127" i="5" l="1"/>
  <c r="F127" i="5"/>
  <c r="D128" i="5" l="1"/>
  <c r="G128" i="5" l="1"/>
  <c r="F128" i="5"/>
  <c r="D129" i="5" l="1"/>
  <c r="G129" i="5" l="1"/>
  <c r="F129" i="5"/>
  <c r="D130" i="5" l="1"/>
  <c r="G130" i="5" l="1"/>
  <c r="F130" i="5"/>
  <c r="D131" i="5" l="1"/>
  <c r="G131" i="5" l="1"/>
  <c r="F131" i="5"/>
  <c r="D132" i="5" l="1"/>
  <c r="G132" i="5" l="1"/>
  <c r="F132" i="5"/>
  <c r="D133" i="5" l="1"/>
  <c r="G133" i="5" l="1"/>
  <c r="F133" i="5"/>
  <c r="D134" i="5" l="1"/>
  <c r="G134" i="5" l="1"/>
  <c r="F134" i="5"/>
  <c r="D135" i="5" l="1"/>
  <c r="G135" i="5" l="1"/>
  <c r="F135" i="5"/>
  <c r="D136" i="5" l="1"/>
  <c r="G136" i="5" l="1"/>
  <c r="F136" i="5"/>
  <c r="D137" i="5" l="1"/>
  <c r="G137" i="5" l="1"/>
  <c r="F137" i="5"/>
  <c r="D138" i="5" l="1"/>
  <c r="F138" i="5" s="1"/>
  <c r="G138" i="5" l="1"/>
  <c r="D139" i="5" l="1"/>
  <c r="G139" i="5" l="1"/>
  <c r="F139" i="5"/>
  <c r="D140" i="5" l="1"/>
  <c r="G140" i="5" l="1"/>
  <c r="F140" i="5"/>
  <c r="D141" i="5" l="1"/>
  <c r="G141" i="5" l="1"/>
  <c r="F141" i="5"/>
  <c r="D142" i="5" l="1"/>
  <c r="G142" i="5" l="1"/>
  <c r="F142" i="5"/>
  <c r="D143" i="5" l="1"/>
  <c r="G143" i="5" l="1"/>
  <c r="F143" i="5"/>
  <c r="D144" i="5" l="1"/>
  <c r="G144" i="5" l="1"/>
  <c r="F144" i="5"/>
  <c r="D145" i="5" l="1"/>
  <c r="G145" i="5" l="1"/>
  <c r="F145" i="5"/>
  <c r="D146" i="5" l="1"/>
  <c r="G146" i="5" l="1"/>
  <c r="F146" i="5"/>
  <c r="D147" i="5" l="1"/>
  <c r="G147" i="5" l="1"/>
  <c r="F147" i="5"/>
  <c r="D148" i="5" l="1"/>
  <c r="G148" i="5" l="1"/>
  <c r="F148" i="5"/>
  <c r="D149" i="5" l="1"/>
  <c r="G149" i="5" l="1"/>
  <c r="F149" i="5"/>
  <c r="D150" i="5" l="1"/>
  <c r="G150" i="5" l="1"/>
  <c r="F150" i="5"/>
  <c r="D151" i="5" l="1"/>
  <c r="G151" i="5" l="1"/>
  <c r="F151" i="5"/>
  <c r="D152" i="5" l="1"/>
  <c r="G152" i="5" l="1"/>
  <c r="F152" i="5"/>
  <c r="D153" i="5" l="1"/>
  <c r="G153" i="5" l="1"/>
  <c r="F153" i="5"/>
  <c r="D154" i="5" l="1"/>
  <c r="G154" i="5" l="1"/>
  <c r="F154" i="5"/>
  <c r="D155" i="5" l="1"/>
  <c r="G155" i="5" l="1"/>
  <c r="F155" i="5"/>
  <c r="D156" i="5" l="1"/>
  <c r="G156" i="5" l="1"/>
  <c r="F156" i="5"/>
  <c r="D157" i="5" l="1"/>
  <c r="G157" i="5" l="1"/>
  <c r="F157" i="5"/>
  <c r="D158" i="5" l="1"/>
  <c r="G158" i="5" l="1"/>
  <c r="F158" i="5"/>
  <c r="D159" i="5" l="1"/>
  <c r="G159" i="5" l="1"/>
  <c r="F159" i="5"/>
  <c r="D160" i="5" l="1"/>
  <c r="G160" i="5" l="1"/>
  <c r="F160" i="5"/>
  <c r="D161" i="5" l="1"/>
  <c r="G161" i="5" l="1"/>
  <c r="F161" i="5"/>
  <c r="D162" i="5" l="1"/>
  <c r="G162" i="5" l="1"/>
  <c r="F162" i="5"/>
  <c r="D163" i="5" l="1"/>
  <c r="G163" i="5" l="1"/>
  <c r="F163" i="5"/>
  <c r="D164" i="5" l="1"/>
  <c r="G164" i="5" l="1"/>
  <c r="F164" i="5"/>
  <c r="D165" i="5" l="1"/>
  <c r="G165" i="5" l="1"/>
  <c r="F165" i="5"/>
  <c r="D166" i="5" l="1"/>
  <c r="G166" i="5" l="1"/>
  <c r="F166" i="5"/>
  <c r="D167" i="5" l="1"/>
  <c r="G167" i="5" l="1"/>
  <c r="F167" i="5"/>
  <c r="D168" i="5" l="1"/>
  <c r="G168" i="5" l="1"/>
  <c r="F168" i="5"/>
  <c r="D169" i="5" l="1"/>
  <c r="G169" i="5" l="1"/>
  <c r="F169" i="5"/>
  <c r="D170" i="5" l="1"/>
  <c r="G170" i="5" l="1"/>
  <c r="F170" i="5"/>
  <c r="D171" i="5" l="1"/>
  <c r="G171" i="5" l="1"/>
  <c r="F171" i="5"/>
  <c r="D172" i="5" l="1"/>
  <c r="G172" i="5" l="1"/>
  <c r="F172" i="5"/>
  <c r="D173" i="5" l="1"/>
  <c r="G173" i="5" l="1"/>
  <c r="F173" i="5"/>
  <c r="D174" i="5" l="1"/>
  <c r="G174" i="5" l="1"/>
  <c r="F174" i="5"/>
  <c r="D175" i="5" l="1"/>
  <c r="G175" i="5" l="1"/>
  <c r="F175" i="5"/>
  <c r="D176" i="5" l="1"/>
  <c r="G176" i="5" l="1"/>
  <c r="F176" i="5"/>
  <c r="D177" i="5" l="1"/>
  <c r="G177" i="5" l="1"/>
  <c r="F177" i="5"/>
  <c r="D178" i="5" l="1"/>
  <c r="G178" i="5" l="1"/>
  <c r="F178" i="5"/>
  <c r="D179" i="5" l="1"/>
  <c r="G179" i="5" l="1"/>
  <c r="F179" i="5"/>
  <c r="D180" i="5" l="1"/>
  <c r="G180" i="5" l="1"/>
  <c r="F180" i="5"/>
  <c r="D181" i="5" l="1"/>
  <c r="G181" i="5" l="1"/>
  <c r="F181" i="5"/>
  <c r="D182" i="5" l="1"/>
  <c r="G182" i="5" l="1"/>
  <c r="F182" i="5"/>
  <c r="D183" i="5" l="1"/>
  <c r="G183" i="5" l="1"/>
  <c r="F183" i="5"/>
  <c r="D184" i="5" l="1"/>
  <c r="G184" i="5" l="1"/>
  <c r="F184" i="5"/>
  <c r="D185" i="5" l="1"/>
  <c r="G185" i="5" l="1"/>
  <c r="F185" i="5"/>
  <c r="D186" i="5" l="1"/>
  <c r="G186" i="5" l="1"/>
  <c r="F186" i="5"/>
  <c r="D187" i="5" l="1"/>
  <c r="G187" i="5" l="1"/>
  <c r="F187" i="5"/>
  <c r="D188" i="5" l="1"/>
  <c r="G188" i="5" l="1"/>
  <c r="F188" i="5"/>
  <c r="D189" i="5" l="1"/>
  <c r="G189" i="5" l="1"/>
  <c r="F189" i="5"/>
  <c r="D190" i="5" l="1"/>
  <c r="G190" i="5" l="1"/>
  <c r="F190" i="5"/>
  <c r="D191" i="5" l="1"/>
  <c r="G191" i="5" l="1"/>
  <c r="F191" i="5"/>
  <c r="D192" i="5" l="1"/>
  <c r="G192" i="5" l="1"/>
  <c r="F192" i="5"/>
  <c r="D193" i="5" l="1"/>
  <c r="G193" i="5" l="1"/>
  <c r="F193" i="5"/>
  <c r="D194" i="5" l="1"/>
  <c r="G194" i="5" l="1"/>
  <c r="F194" i="5"/>
  <c r="D195" i="5" l="1"/>
  <c r="G195" i="5" l="1"/>
  <c r="F195" i="5"/>
  <c r="D196" i="5" l="1"/>
  <c r="G196" i="5" l="1"/>
  <c r="F196" i="5"/>
  <c r="D197" i="5" l="1"/>
  <c r="G197" i="5" l="1"/>
  <c r="F197" i="5"/>
  <c r="D198" i="5" l="1"/>
  <c r="G198" i="5" l="1"/>
  <c r="F198" i="5"/>
  <c r="D199" i="5" l="1"/>
  <c r="G199" i="5" l="1"/>
  <c r="F199" i="5"/>
  <c r="D200" i="5" l="1"/>
  <c r="G200" i="5" l="1"/>
  <c r="F200" i="5"/>
  <c r="D201" i="5" l="1"/>
  <c r="G201" i="5" l="1"/>
  <c r="F201" i="5"/>
  <c r="D202" i="5" l="1"/>
  <c r="G202" i="5" l="1"/>
  <c r="F202" i="5"/>
  <c r="D203" i="5" l="1"/>
  <c r="G203" i="5" l="1"/>
  <c r="F203" i="5"/>
  <c r="D204" i="5" l="1"/>
  <c r="G204" i="5" l="1"/>
  <c r="F204" i="5"/>
  <c r="D205" i="5" l="1"/>
  <c r="G205" i="5" l="1"/>
  <c r="F205" i="5"/>
  <c r="D206" i="5" l="1"/>
  <c r="G206" i="5" l="1"/>
  <c r="F206" i="5"/>
  <c r="D207" i="5" l="1"/>
  <c r="G207" i="5" l="1"/>
  <c r="F207" i="5"/>
  <c r="D208" i="5" l="1"/>
  <c r="G208" i="5" l="1"/>
  <c r="F208" i="5"/>
  <c r="D209" i="5" l="1"/>
  <c r="G209" i="5" l="1"/>
  <c r="F209" i="5"/>
  <c r="D210" i="5" l="1"/>
  <c r="G210" i="5" l="1"/>
  <c r="F210" i="5"/>
  <c r="D211" i="5" l="1"/>
  <c r="G211" i="5" l="1"/>
  <c r="F211" i="5"/>
  <c r="D212" i="5" l="1"/>
  <c r="G212" i="5" l="1"/>
  <c r="F212" i="5"/>
  <c r="D213" i="5" l="1"/>
  <c r="G213" i="5" l="1"/>
  <c r="F213" i="5"/>
  <c r="D214" i="5" l="1"/>
  <c r="G214" i="5" l="1"/>
  <c r="F214" i="5"/>
  <c r="D215" i="5" l="1"/>
  <c r="G215" i="5" l="1"/>
  <c r="F215" i="5"/>
  <c r="D216" i="5" l="1"/>
  <c r="G216" i="5" l="1"/>
  <c r="F216" i="5"/>
  <c r="D217" i="5" l="1"/>
  <c r="G217" i="5" l="1"/>
  <c r="F217" i="5"/>
  <c r="D218" i="5" l="1"/>
  <c r="G218" i="5" l="1"/>
  <c r="F218" i="5"/>
  <c r="D219" i="5" l="1"/>
  <c r="G219" i="5" l="1"/>
  <c r="F219" i="5"/>
  <c r="D220" i="5" l="1"/>
  <c r="G220" i="5" l="1"/>
  <c r="F220" i="5"/>
  <c r="D221" i="5" l="1"/>
  <c r="G221" i="5" l="1"/>
  <c r="F221" i="5"/>
  <c r="D222" i="5" l="1"/>
  <c r="G222" i="5" l="1"/>
  <c r="F222" i="5"/>
  <c r="D223" i="5" l="1"/>
  <c r="G223" i="5" l="1"/>
  <c r="F223" i="5"/>
  <c r="D224" i="5" l="1"/>
  <c r="G224" i="5" l="1"/>
  <c r="F224" i="5"/>
  <c r="D225" i="5" l="1"/>
  <c r="G225" i="5" l="1"/>
  <c r="F225" i="5"/>
  <c r="D226" i="5" l="1"/>
  <c r="G226" i="5" l="1"/>
  <c r="F226" i="5"/>
  <c r="D227" i="5" l="1"/>
  <c r="G227" i="5" l="1"/>
  <c r="F227" i="5"/>
  <c r="D228" i="5" l="1"/>
  <c r="G228" i="5" l="1"/>
  <c r="F228" i="5"/>
  <c r="D229" i="5" l="1"/>
  <c r="G229" i="5" l="1"/>
  <c r="F229" i="5"/>
  <c r="D230" i="5" l="1"/>
  <c r="G230" i="5" l="1"/>
  <c r="F230" i="5"/>
  <c r="D231" i="5" l="1"/>
  <c r="G231" i="5" l="1"/>
  <c r="F231" i="5"/>
  <c r="D232" i="5" l="1"/>
  <c r="G232" i="5" l="1"/>
  <c r="F232" i="5"/>
  <c r="D233" i="5" l="1"/>
  <c r="G233" i="5" l="1"/>
  <c r="F233" i="5"/>
  <c r="D234" i="5" l="1"/>
  <c r="G234" i="5" l="1"/>
  <c r="F234" i="5"/>
  <c r="D235" i="5" l="1"/>
  <c r="G235" i="5" l="1"/>
  <c r="F235" i="5"/>
  <c r="D236" i="5" l="1"/>
  <c r="G236" i="5" l="1"/>
  <c r="F236" i="5"/>
  <c r="D237" i="5" l="1"/>
  <c r="G237" i="5" l="1"/>
  <c r="F237" i="5"/>
  <c r="D238" i="5" l="1"/>
  <c r="G238" i="5" l="1"/>
  <c r="F238" i="5"/>
  <c r="D239" i="5" l="1"/>
  <c r="G239" i="5" l="1"/>
  <c r="F239" i="5"/>
  <c r="D240" i="5" l="1"/>
  <c r="G240" i="5" l="1"/>
  <c r="F240" i="5"/>
  <c r="D241" i="5" l="1"/>
  <c r="G241" i="5" l="1"/>
  <c r="F241" i="5"/>
  <c r="D242" i="5" l="1"/>
  <c r="F242" i="5" l="1"/>
  <c r="G242" i="5" s="1"/>
  <c r="D243" i="5" l="1"/>
  <c r="F243" i="5" l="1"/>
  <c r="G243" i="5" s="1"/>
  <c r="D244" i="5" l="1"/>
  <c r="G244" i="5" l="1"/>
  <c r="F244" i="5"/>
  <c r="D245" i="5" l="1"/>
  <c r="G245" i="5" l="1"/>
  <c r="F245" i="5"/>
  <c r="D246" i="5" l="1"/>
  <c r="G246" i="5" l="1"/>
  <c r="F246" i="5"/>
  <c r="D247" i="5" l="1"/>
  <c r="G247" i="5" l="1"/>
  <c r="F247" i="5"/>
  <c r="D248" i="5" l="1"/>
  <c r="G248" i="5" l="1"/>
  <c r="F248" i="5"/>
  <c r="D249" i="5" l="1"/>
  <c r="G249" i="5" l="1"/>
  <c r="F249" i="5"/>
  <c r="D250" i="5" l="1"/>
  <c r="G250" i="5" l="1"/>
  <c r="F250" i="5"/>
  <c r="D251" i="5" l="1"/>
  <c r="G251" i="5" l="1"/>
  <c r="F251" i="5"/>
  <c r="D252" i="5" l="1"/>
  <c r="G252" i="5" l="1"/>
  <c r="F252" i="5"/>
  <c r="D253" i="5" l="1"/>
  <c r="G253" i="5" l="1"/>
  <c r="F253" i="5"/>
  <c r="D254" i="5" l="1"/>
  <c r="G254" i="5" l="1"/>
  <c r="F254" i="5"/>
  <c r="D255" i="5" l="1"/>
  <c r="G255" i="5" l="1"/>
  <c r="F255" i="5"/>
  <c r="D256" i="5" l="1"/>
  <c r="G256" i="5" l="1"/>
  <c r="F256" i="5"/>
  <c r="D257" i="5" l="1"/>
  <c r="G257" i="5" l="1"/>
  <c r="F257" i="5"/>
  <c r="D258" i="5" l="1"/>
  <c r="G258" i="5" s="1"/>
  <c r="F258" i="5" l="1"/>
  <c r="D259" i="5" s="1"/>
  <c r="F259" i="5" l="1"/>
  <c r="G259" i="5"/>
  <c r="D260" i="5" l="1"/>
  <c r="G260" i="5" s="1"/>
  <c r="F260" i="5"/>
  <c r="D261" i="5" s="1"/>
  <c r="F261" i="5" l="1"/>
  <c r="G261" i="5"/>
  <c r="D262" i="5" l="1"/>
  <c r="G262" i="5" s="1"/>
  <c r="F262" i="5"/>
  <c r="D263" i="5" s="1"/>
  <c r="G263" i="5" s="1"/>
  <c r="F263" i="5" l="1"/>
  <c r="D264" i="5" s="1"/>
  <c r="G264" i="5" s="1"/>
  <c r="F264" i="5" l="1"/>
  <c r="D265" i="5" s="1"/>
  <c r="G265" i="5" s="1"/>
  <c r="F265" i="5" l="1"/>
  <c r="D266" i="5" s="1"/>
  <c r="G266" i="5" l="1"/>
  <c r="F266" i="5"/>
  <c r="D267" i="5" l="1"/>
  <c r="G267" i="5" l="1"/>
  <c r="F267" i="5"/>
  <c r="D268" i="5" l="1"/>
  <c r="F268" i="5" l="1"/>
  <c r="G268" i="5"/>
  <c r="D269" i="5" l="1"/>
  <c r="F269" i="5" s="1"/>
  <c r="G269" i="5"/>
  <c r="D270" i="5" l="1"/>
  <c r="F270" i="5" l="1"/>
  <c r="D271" i="5" s="1"/>
  <c r="G270" i="5"/>
  <c r="G271" i="5" l="1"/>
  <c r="F271" i="5"/>
  <c r="D272" i="5" l="1"/>
  <c r="F272" i="5" l="1"/>
  <c r="G272" i="5"/>
  <c r="D273" i="5" l="1"/>
  <c r="F273" i="5" s="1"/>
  <c r="G273" i="5"/>
  <c r="D274" i="5" l="1"/>
  <c r="G274" i="5" l="1"/>
  <c r="F274" i="5"/>
  <c r="D275" i="5" l="1"/>
  <c r="G275" i="5" l="1"/>
  <c r="F275" i="5"/>
  <c r="D276" i="5" l="1"/>
  <c r="G276" i="5" l="1"/>
  <c r="F276" i="5"/>
  <c r="D277" i="5" l="1"/>
  <c r="G277" i="5" l="1"/>
  <c r="F277" i="5"/>
  <c r="D278" i="5" l="1"/>
  <c r="G278" i="5" l="1"/>
  <c r="F278" i="5"/>
  <c r="D279" i="5" l="1"/>
  <c r="G279" i="5" l="1"/>
  <c r="F279" i="5"/>
  <c r="D280" i="5" l="1"/>
  <c r="G280" i="5" l="1"/>
  <c r="F280" i="5"/>
  <c r="D281" i="5" l="1"/>
  <c r="G281" i="5" l="1"/>
  <c r="F281" i="5"/>
  <c r="D282" i="5" l="1"/>
  <c r="G282" i="5" l="1"/>
  <c r="F282" i="5"/>
  <c r="D283" i="5" l="1"/>
  <c r="G283" i="5" l="1"/>
  <c r="F283" i="5"/>
  <c r="D284" i="5" l="1"/>
  <c r="G284" i="5" l="1"/>
  <c r="F284" i="5"/>
  <c r="D285" i="5" l="1"/>
  <c r="G285" i="5" l="1"/>
  <c r="F285" i="5"/>
  <c r="D286" i="5" l="1"/>
  <c r="G286" i="5" l="1"/>
  <c r="F286" i="5"/>
  <c r="D287" i="5" l="1"/>
  <c r="G287" i="5" l="1"/>
  <c r="F287" i="5"/>
  <c r="D288" i="5" l="1"/>
  <c r="G288" i="5" l="1"/>
  <c r="F288" i="5"/>
  <c r="D289" i="5" l="1"/>
  <c r="G289" i="5" l="1"/>
  <c r="F289" i="5"/>
  <c r="D290" i="5" l="1"/>
  <c r="G290" i="5" l="1"/>
  <c r="F290" i="5"/>
  <c r="D291" i="5" l="1"/>
  <c r="G291" i="5" l="1"/>
  <c r="F291" i="5"/>
  <c r="D292" i="5" l="1"/>
  <c r="G292" i="5" l="1"/>
  <c r="F292" i="5"/>
  <c r="D293" i="5" l="1"/>
  <c r="G293" i="5" l="1"/>
  <c r="F293" i="5"/>
  <c r="D294" i="5" l="1"/>
  <c r="G294" i="5" l="1"/>
  <c r="F294" i="5"/>
  <c r="D295" i="5" l="1"/>
  <c r="G295" i="5" l="1"/>
  <c r="F295" i="5"/>
  <c r="D296" i="5" l="1"/>
  <c r="G296" i="5" l="1"/>
  <c r="F296" i="5"/>
  <c r="D297" i="5" l="1"/>
  <c r="G297" i="5" l="1"/>
  <c r="F297" i="5"/>
  <c r="D298" i="5" l="1"/>
  <c r="G298" i="5" l="1"/>
  <c r="F298" i="5"/>
  <c r="D299" i="5" l="1"/>
  <c r="G299" i="5" l="1"/>
  <c r="F299" i="5"/>
  <c r="D300" i="5" l="1"/>
  <c r="G300" i="5" l="1"/>
  <c r="F300" i="5"/>
  <c r="D301" i="5" l="1"/>
  <c r="G301" i="5" l="1"/>
  <c r="F301" i="5"/>
  <c r="D302" i="5" l="1"/>
  <c r="G302" i="5" l="1"/>
  <c r="F302" i="5"/>
  <c r="D303" i="5" l="1"/>
  <c r="G303" i="5" l="1"/>
  <c r="F303" i="5"/>
  <c r="D304" i="5" l="1"/>
  <c r="G304" i="5" l="1"/>
  <c r="F304" i="5"/>
  <c r="D305" i="5" l="1"/>
  <c r="G305" i="5" l="1"/>
  <c r="F305" i="5"/>
  <c r="D306" i="5" l="1"/>
  <c r="G306" i="5" l="1"/>
  <c r="F306" i="5"/>
  <c r="D307" i="5" l="1"/>
  <c r="G307" i="5" l="1"/>
  <c r="F307" i="5"/>
  <c r="D308" i="5" l="1"/>
  <c r="G308" i="5" l="1"/>
  <c r="F308" i="5"/>
  <c r="D309" i="5" l="1"/>
  <c r="G309" i="5" l="1"/>
  <c r="F309" i="5"/>
  <c r="D310" i="5" l="1"/>
  <c r="G310" i="5" l="1"/>
  <c r="F310" i="5"/>
  <c r="D311" i="5" l="1"/>
  <c r="G311" i="5" l="1"/>
  <c r="F311" i="5"/>
  <c r="D312" i="5" l="1"/>
  <c r="G312" i="5" l="1"/>
  <c r="F312" i="5"/>
  <c r="D313" i="5" l="1"/>
  <c r="G313" i="5" l="1"/>
  <c r="F313" i="5"/>
  <c r="D314" i="5" l="1"/>
  <c r="G314" i="5" l="1"/>
  <c r="F314" i="5"/>
  <c r="D315" i="5" l="1"/>
  <c r="G315" i="5" l="1"/>
  <c r="F315" i="5"/>
  <c r="D316" i="5" l="1"/>
  <c r="G316" i="5" l="1"/>
  <c r="F316" i="5"/>
  <c r="D317" i="5" l="1"/>
  <c r="G317" i="5" l="1"/>
  <c r="F317" i="5"/>
  <c r="D318" i="5" s="1"/>
  <c r="G318" i="5" l="1"/>
  <c r="F318" i="5"/>
  <c r="D319" i="5" l="1"/>
  <c r="G319" i="5" l="1"/>
  <c r="F319" i="5"/>
  <c r="D320" i="5" l="1"/>
  <c r="G320" i="5" l="1"/>
  <c r="F320" i="5"/>
  <c r="D321" i="5" l="1"/>
  <c r="G321" i="5" l="1"/>
  <c r="F321" i="5"/>
  <c r="D322" i="5" l="1"/>
  <c r="G322" i="5" l="1"/>
  <c r="F322" i="5"/>
  <c r="D323" i="5" l="1"/>
  <c r="G323" i="5" l="1"/>
  <c r="F323" i="5"/>
  <c r="D324" i="5" l="1"/>
  <c r="G324" i="5" l="1"/>
  <c r="F324" i="5"/>
  <c r="D325" i="5" l="1"/>
  <c r="G325" i="5" l="1"/>
  <c r="F325" i="5"/>
  <c r="D326" i="5" l="1"/>
  <c r="G326" i="5" l="1"/>
  <c r="F326" i="5"/>
  <c r="D327" i="5" l="1"/>
  <c r="G327" i="5" l="1"/>
  <c r="F327" i="5"/>
  <c r="D328" i="5" l="1"/>
  <c r="G328" i="5" l="1"/>
  <c r="F328" i="5"/>
  <c r="D329" i="5" l="1"/>
  <c r="G329" i="5" l="1"/>
  <c r="F329" i="5"/>
  <c r="D330" i="5" l="1"/>
  <c r="G330" i="5" l="1"/>
  <c r="F330" i="5"/>
  <c r="D331" i="5" l="1"/>
  <c r="G331" i="5" l="1"/>
  <c r="F331" i="5"/>
  <c r="D332" i="5" l="1"/>
  <c r="G332" i="5" l="1"/>
  <c r="F332" i="5"/>
  <c r="D333" i="5" l="1"/>
  <c r="G333" i="5" l="1"/>
  <c r="F333" i="5"/>
  <c r="D334" i="5" l="1"/>
  <c r="G334" i="5" l="1"/>
  <c r="F334" i="5"/>
  <c r="D335" i="5" l="1"/>
  <c r="G335" i="5" l="1"/>
  <c r="F335" i="5"/>
  <c r="D336" i="5" s="1"/>
  <c r="G336" i="5" l="1"/>
  <c r="F336" i="5"/>
  <c r="D337" i="5" l="1"/>
  <c r="G337" i="5" l="1"/>
  <c r="F337" i="5"/>
  <c r="D338" i="5" l="1"/>
  <c r="G338" i="5" l="1"/>
  <c r="F338" i="5"/>
  <c r="D339" i="5" s="1"/>
  <c r="G339" i="5" l="1"/>
  <c r="F339" i="5"/>
  <c r="D340" i="5" l="1"/>
  <c r="G340" i="5" l="1"/>
  <c r="F340" i="5"/>
  <c r="D341" i="5" l="1"/>
  <c r="G341" i="5" l="1"/>
  <c r="F341" i="5"/>
  <c r="D342" i="5" l="1"/>
  <c r="G342" i="5" l="1"/>
  <c r="F342" i="5"/>
  <c r="D343" i="5" l="1"/>
  <c r="G343" i="5" l="1"/>
  <c r="F343" i="5"/>
  <c r="D344" i="5" l="1"/>
  <c r="G344" i="5" l="1"/>
  <c r="F344" i="5"/>
  <c r="D345" i="5" l="1"/>
  <c r="G345" i="5" l="1"/>
  <c r="F345" i="5"/>
  <c r="D346" i="5" l="1"/>
  <c r="G346" i="5" l="1"/>
  <c r="F346" i="5"/>
  <c r="D347" i="5" l="1"/>
  <c r="G347" i="5" l="1"/>
  <c r="F347" i="5"/>
  <c r="D348" i="5" l="1"/>
  <c r="G348" i="5" l="1"/>
  <c r="F348" i="5"/>
  <c r="D349" i="5" l="1"/>
  <c r="G349" i="5" l="1"/>
  <c r="F349" i="5"/>
  <c r="D350" i="5" l="1"/>
  <c r="G350" i="5" l="1"/>
  <c r="F350" i="5"/>
  <c r="D351" i="5" l="1"/>
  <c r="G351" i="5" l="1"/>
  <c r="F351" i="5"/>
  <c r="D352" i="5" l="1"/>
  <c r="G352" i="5" l="1"/>
  <c r="F352" i="5"/>
  <c r="D353" i="5" l="1"/>
  <c r="G353" i="5" l="1"/>
  <c r="F353" i="5"/>
  <c r="D354" i="5" l="1"/>
  <c r="G354" i="5" l="1"/>
  <c r="F354" i="5"/>
  <c r="D355" i="5" l="1"/>
  <c r="G355" i="5" l="1"/>
  <c r="F355" i="5"/>
  <c r="D356" i="5" l="1"/>
  <c r="G356" i="5" l="1"/>
  <c r="F356" i="5"/>
  <c r="D357" i="5" l="1"/>
  <c r="G357" i="5" l="1"/>
  <c r="F357" i="5"/>
  <c r="D358" i="5" l="1"/>
  <c r="G358" i="5" l="1"/>
  <c r="F358" i="5"/>
  <c r="D359" i="5" l="1"/>
  <c r="G359" i="5" l="1"/>
  <c r="F359" i="5"/>
  <c r="D360" i="5" l="1"/>
  <c r="G360" i="5" l="1"/>
  <c r="F360" i="5"/>
  <c r="D361" i="5" l="1"/>
  <c r="G361" i="5" l="1"/>
  <c r="F361" i="5"/>
  <c r="D362" i="5" l="1"/>
  <c r="F362" i="5" l="1"/>
  <c r="G362" i="5" s="1"/>
  <c r="D363" i="5"/>
  <c r="J3" i="5" l="1"/>
</calcChain>
</file>

<file path=xl/comments1.xml><?xml version="1.0" encoding="utf-8"?>
<comments xmlns="http://schemas.openxmlformats.org/spreadsheetml/2006/main">
  <authors>
    <author>LandiniD</author>
  </authors>
  <commentList>
    <comment ref="B2" authorId="0" shapeId="0">
      <text>
        <r>
          <rPr>
            <sz val="12"/>
            <color indexed="81"/>
            <rFont val="Calibri"/>
            <family val="2"/>
          </rPr>
          <t>Enter your categories here:
Use the examples as a guide...but change, add, or delete to fit your needs!
Watch the TUTORIAL to learn how to delete or insert rows in the table without affecting the formatting.</t>
        </r>
      </text>
    </comment>
    <comment ref="C2" authorId="0" shapeId="0">
      <text>
        <r>
          <rPr>
            <sz val="12"/>
            <color indexed="81"/>
            <rFont val="Calibri"/>
            <family val="2"/>
            <scheme val="minor"/>
          </rPr>
          <t>Enter your budgeted amount for each category.</t>
        </r>
      </text>
    </comment>
    <comment ref="D2" authorId="0" shapeId="0">
      <text>
        <r>
          <rPr>
            <sz val="12"/>
            <color indexed="81"/>
            <rFont val="Calibri"/>
            <family val="2"/>
            <scheme val="minor"/>
          </rPr>
          <t>These amounts are pulled automatically from the "Chk. Balance" &amp; "Sav. Balance" tabs.  Don't enter anything in these cells.</t>
        </r>
      </text>
    </comment>
    <comment ref="P2" authorId="0" shapeId="0">
      <text>
        <r>
          <rPr>
            <sz val="12"/>
            <color indexed="81"/>
            <rFont val="Calibri"/>
            <family val="2"/>
            <scheme val="minor"/>
          </rPr>
          <t>This column shows the balance remaining for the year in each budgeted category.</t>
        </r>
      </text>
    </comment>
    <comment ref="R2" authorId="0" shapeId="0">
      <text>
        <r>
          <rPr>
            <sz val="12"/>
            <color indexed="81"/>
            <rFont val="Calibri"/>
            <family val="2"/>
            <scheme val="minor"/>
          </rPr>
          <t>Enter upcoming large transactions here, so they're not a surprise!</t>
        </r>
      </text>
    </comment>
  </commentList>
</comments>
</file>

<file path=xl/comments2.xml><?xml version="1.0" encoding="utf-8"?>
<comments xmlns="http://schemas.openxmlformats.org/spreadsheetml/2006/main">
  <authors>
    <author>LandiniD</author>
  </authors>
  <commentList>
    <comment ref="B2" authorId="0" shapeId="0">
      <text>
        <r>
          <rPr>
            <sz val="12"/>
            <color indexed="81"/>
            <rFont val="Calibri"/>
            <family val="2"/>
            <scheme val="minor"/>
          </rPr>
          <t>Click the drop-down arrow to show a specific month or the whole year.
Enter the date of each transaction.</t>
        </r>
      </text>
    </comment>
    <comment ref="C2" authorId="0" shapeId="0">
      <text>
        <r>
          <rPr>
            <sz val="12"/>
            <color indexed="81"/>
            <rFont val="Calibri"/>
            <family val="2"/>
            <scheme val="minor"/>
          </rPr>
          <t>Enter Transaction Description.
Highlight scheduled transactions that are either not on autopay or payment has yet to be scheduled.</t>
        </r>
      </text>
    </comment>
    <comment ref="D2" authorId="0" shapeId="0">
      <text>
        <r>
          <rPr>
            <sz val="12"/>
            <color indexed="81"/>
            <rFont val="Calibri"/>
            <family val="2"/>
            <scheme val="minor"/>
          </rPr>
          <t>Enter amount of transaction.  For expenses, put a "-" sign before the amount.</t>
        </r>
      </text>
    </comment>
    <comment ref="E2" authorId="0" shapeId="0">
      <text>
        <r>
          <rPr>
            <sz val="12"/>
            <color indexed="81"/>
            <rFont val="Calibri"/>
            <family val="2"/>
            <scheme val="minor"/>
          </rPr>
          <t>This column shows the running balance that you have left in your account.</t>
        </r>
      </text>
    </comment>
    <comment ref="F2" authorId="0" shapeId="0">
      <text>
        <r>
          <rPr>
            <sz val="12"/>
            <color indexed="81"/>
            <rFont val="Calibri"/>
            <family val="2"/>
            <scheme val="minor"/>
          </rPr>
          <t>Click the drop-down arrow to select the category this transaction should be assigned to.</t>
        </r>
      </text>
    </comment>
    <comment ref="G2" authorId="0" shapeId="0">
      <text>
        <r>
          <rPr>
            <sz val="12"/>
            <color indexed="81"/>
            <rFont val="Calibri"/>
            <family val="2"/>
            <scheme val="minor"/>
          </rPr>
          <t>Enter "x" once the transaction has cleared in your bank account.</t>
        </r>
      </text>
    </comment>
    <comment ref="H2" authorId="0" shapeId="0">
      <text>
        <r>
          <rPr>
            <sz val="12"/>
            <color indexed="81"/>
            <rFont val="Calibri"/>
            <family val="2"/>
            <scheme val="minor"/>
          </rPr>
          <t>This is the total increase or decrease in the account balance over each specific month.</t>
        </r>
      </text>
    </comment>
  </commentList>
</comments>
</file>

<file path=xl/comments3.xml><?xml version="1.0" encoding="utf-8"?>
<comments xmlns="http://schemas.openxmlformats.org/spreadsheetml/2006/main">
  <authors>
    <author>LandiniD</author>
  </authors>
  <commentList>
    <comment ref="B2" authorId="0" shapeId="0">
      <text>
        <r>
          <rPr>
            <sz val="12"/>
            <color indexed="81"/>
            <rFont val="Calibri"/>
            <family val="2"/>
            <scheme val="minor"/>
          </rPr>
          <t>Click the drop-down arrow to show a specific month or the whole year.
Enter the date of each transaction.</t>
        </r>
      </text>
    </comment>
    <comment ref="C2" authorId="0" shapeId="0">
      <text>
        <r>
          <rPr>
            <sz val="12"/>
            <color indexed="81"/>
            <rFont val="Calibri"/>
            <family val="2"/>
            <scheme val="minor"/>
          </rPr>
          <t>Enter Transaction Description</t>
        </r>
      </text>
    </comment>
    <comment ref="D2" authorId="0" shapeId="0">
      <text>
        <r>
          <rPr>
            <sz val="12"/>
            <color indexed="81"/>
            <rFont val="Calibri"/>
            <family val="2"/>
            <scheme val="minor"/>
          </rPr>
          <t>Enter amount of transaction.  For withdrawals, put a "-" sign before the amount.</t>
        </r>
      </text>
    </comment>
    <comment ref="E2" authorId="0" shapeId="0">
      <text>
        <r>
          <rPr>
            <sz val="12"/>
            <color indexed="81"/>
            <rFont val="Calibri"/>
            <family val="2"/>
            <scheme val="minor"/>
          </rPr>
          <t>This column shows the running balance that you have left in your account.</t>
        </r>
      </text>
    </comment>
    <comment ref="F2" authorId="0" shapeId="0">
      <text>
        <r>
          <rPr>
            <sz val="12"/>
            <color indexed="81"/>
            <rFont val="Calibri"/>
            <family val="2"/>
            <scheme val="minor"/>
          </rPr>
          <t>Click the drop-down arrow to select the category this transaction should be assigned to.</t>
        </r>
        <r>
          <rPr>
            <sz val="9"/>
            <color indexed="81"/>
            <rFont val="Tahoma"/>
            <family val="2"/>
          </rPr>
          <t xml:space="preserve">
</t>
        </r>
      </text>
    </comment>
    <comment ref="G2" authorId="0" shapeId="0">
      <text>
        <r>
          <rPr>
            <sz val="12"/>
            <color indexed="81"/>
            <rFont val="Calibri"/>
            <family val="2"/>
            <scheme val="minor"/>
          </rPr>
          <t>Enter "x" once the transaction has cleared in your bank account.</t>
        </r>
      </text>
    </comment>
    <comment ref="H2" authorId="0" shapeId="0">
      <text>
        <r>
          <rPr>
            <sz val="12"/>
            <color indexed="81"/>
            <rFont val="Calibri"/>
            <family val="2"/>
            <scheme val="minor"/>
          </rPr>
          <t>This is the total increase or decrease in the account balance over each specific month.</t>
        </r>
      </text>
    </comment>
  </commentList>
</comments>
</file>

<file path=xl/comments4.xml><?xml version="1.0" encoding="utf-8"?>
<comments xmlns="http://schemas.openxmlformats.org/spreadsheetml/2006/main">
  <authors>
    <author>LandiniD</author>
  </authors>
  <commentList>
    <comment ref="B2" authorId="0" shapeId="0">
      <text>
        <r>
          <rPr>
            <sz val="12"/>
            <color indexed="81"/>
            <rFont val="Calibri"/>
            <family val="2"/>
            <scheme val="minor"/>
          </rPr>
          <t>This is the number of each payment.  
Enter the first two payment numbers.  Then, select both cells and double click on box in lower right corner of second cell to auto-populate the remainder of the payments.</t>
        </r>
      </text>
    </comment>
    <comment ref="C2" authorId="0" shapeId="0">
      <text>
        <r>
          <rPr>
            <sz val="12"/>
            <color indexed="81"/>
            <rFont val="Calibri"/>
            <family val="2"/>
            <scheme val="minor"/>
          </rPr>
          <t>This is the date that corresponds with each payment.  
Enter the first two payment dates.  Then, select both cells and double click on box in lower right corner of second cell to auto-populate the remainder of the dates.</t>
        </r>
      </text>
    </comment>
    <comment ref="D2" authorId="0" shapeId="0">
      <text>
        <r>
          <rPr>
            <sz val="12"/>
            <color indexed="81"/>
            <rFont val="Calibri"/>
            <family val="2"/>
            <scheme val="minor"/>
          </rPr>
          <t>This shows the outstanding balance of your loan each month.  
Enter the initial loan amount in the first cell.</t>
        </r>
      </text>
    </comment>
    <comment ref="E2" authorId="0" shapeId="0">
      <text>
        <r>
          <rPr>
            <sz val="12"/>
            <color indexed="81"/>
            <rFont val="Calibri"/>
            <family val="2"/>
            <scheme val="minor"/>
          </rPr>
          <t>Enter the interest rate for the loan in the first cell.</t>
        </r>
      </text>
    </comment>
    <comment ref="F2" authorId="0" shapeId="0">
      <text>
        <r>
          <rPr>
            <sz val="12"/>
            <color indexed="81"/>
            <rFont val="Calibri"/>
            <family val="2"/>
            <scheme val="minor"/>
          </rPr>
          <t>This is the monthly interest expense.
This is calculated automatically.</t>
        </r>
      </text>
    </comment>
    <comment ref="G2" authorId="0" shapeId="0">
      <text>
        <r>
          <rPr>
            <sz val="12"/>
            <color indexed="81"/>
            <rFont val="Calibri"/>
            <family val="2"/>
            <scheme val="minor"/>
          </rPr>
          <t xml:space="preserve">This is the total payment including interest and principal.
This is calculated automatically. </t>
        </r>
      </text>
    </comment>
    <comment ref="H2" authorId="0" shapeId="0">
      <text>
        <r>
          <rPr>
            <sz val="12"/>
            <color indexed="81"/>
            <rFont val="Calibri"/>
            <family val="2"/>
            <scheme val="minor"/>
          </rPr>
          <t>This column shows the monthly amount you pay for taxes, insurance, and mortgage insurance.</t>
        </r>
      </text>
    </comment>
    <comment ref="I2" authorId="0" shapeId="0">
      <text>
        <r>
          <rPr>
            <sz val="12"/>
            <color indexed="81"/>
            <rFont val="Calibri"/>
            <family val="2"/>
            <scheme val="minor"/>
          </rPr>
          <t>This is the total payment including interest, principal, and any escrows.  Highlight the cell "green" when it has been paid.
This is calculated automatically.</t>
        </r>
      </text>
    </comment>
    <comment ref="J2" authorId="0" shapeId="0">
      <text>
        <r>
          <rPr>
            <sz val="12"/>
            <color indexed="81"/>
            <rFont val="Calibri"/>
            <family val="2"/>
            <scheme val="minor"/>
          </rPr>
          <t>This column shows the total amount you will pay for this loan, including interest.
This is calculated automatically.</t>
        </r>
      </text>
    </comment>
    <comment ref="K2" authorId="0" shapeId="0">
      <text>
        <r>
          <rPr>
            <sz val="12"/>
            <color indexed="81"/>
            <rFont val="Calibri"/>
            <family val="2"/>
            <scheme val="minor"/>
          </rPr>
          <t>Enter the # of years you plan on it taking to pay off the loan to see the savings by paying it off early.</t>
        </r>
      </text>
    </comment>
    <comment ref="K5" authorId="0" shapeId="0">
      <text>
        <r>
          <rPr>
            <sz val="12"/>
            <color indexed="81"/>
            <rFont val="Calibri"/>
            <family val="2"/>
            <scheme val="minor"/>
          </rPr>
          <t>Enter the amount of years you would like to pay the loan off in to see the potential savings.</t>
        </r>
      </text>
    </comment>
  </commentList>
</comments>
</file>

<file path=xl/comments5.xml><?xml version="1.0" encoding="utf-8"?>
<comments xmlns="http://schemas.openxmlformats.org/spreadsheetml/2006/main">
  <authors>
    <author>LandiniD</author>
  </authors>
  <commentList>
    <comment ref="B2" authorId="0" shapeId="0">
      <text>
        <r>
          <rPr>
            <sz val="12"/>
            <color indexed="81"/>
            <rFont val="Calibri"/>
            <family val="2"/>
            <scheme val="minor"/>
          </rPr>
          <t>This is the number of each payment.  
Enter the first two payment numbers.  Then, select both cells and double click on box in lower right corner of second cell to auto-populate the remainder of the payments.</t>
        </r>
      </text>
    </comment>
    <comment ref="C2" authorId="0" shapeId="0">
      <text>
        <r>
          <rPr>
            <sz val="12"/>
            <color indexed="81"/>
            <rFont val="Calibri"/>
            <family val="2"/>
            <scheme val="minor"/>
          </rPr>
          <t>This is the date that corresponds with each payment.  
Enter the first two payment dates.  Then, select both cells and double click on box in lower right corner of second cell to auto-populate the remainder of the dates.</t>
        </r>
      </text>
    </comment>
    <comment ref="D2" authorId="0" shapeId="0">
      <text>
        <r>
          <rPr>
            <sz val="12"/>
            <color indexed="81"/>
            <rFont val="Calibri"/>
            <family val="2"/>
            <scheme val="minor"/>
          </rPr>
          <t>This shows the outstanding balance of your loan each month.  
Enter the initial loan amount in the first cell.</t>
        </r>
      </text>
    </comment>
    <comment ref="E2" authorId="0" shapeId="0">
      <text>
        <r>
          <rPr>
            <sz val="12"/>
            <color indexed="81"/>
            <rFont val="Calibri"/>
            <family val="2"/>
            <scheme val="minor"/>
          </rPr>
          <t>Enter the interest rate for the loan in the first cell.</t>
        </r>
      </text>
    </comment>
    <comment ref="F2" authorId="0" shapeId="0">
      <text>
        <r>
          <rPr>
            <sz val="12"/>
            <color indexed="81"/>
            <rFont val="Calibri"/>
            <family val="2"/>
            <scheme val="minor"/>
          </rPr>
          <t>This is the monthly interest expense.
This is calculated automatically.</t>
        </r>
      </text>
    </comment>
    <comment ref="G2" authorId="0" shapeId="0">
      <text>
        <r>
          <rPr>
            <sz val="12"/>
            <color indexed="81"/>
            <rFont val="Calibri"/>
            <family val="2"/>
            <scheme val="minor"/>
          </rPr>
          <t>This is the total payment including interest and principal.  Highlight the cell "green" when it has been paid.
This is calculated automatically.</t>
        </r>
      </text>
    </comment>
    <comment ref="H2" authorId="0" shapeId="0">
      <text>
        <r>
          <rPr>
            <sz val="12"/>
            <color indexed="81"/>
            <rFont val="Calibri"/>
            <family val="2"/>
            <scheme val="minor"/>
          </rPr>
          <t>This column shows the total amount you will pay for this loan, including interest.
This is calculated automatically.</t>
        </r>
      </text>
    </comment>
    <comment ref="I2" authorId="0" shapeId="0">
      <text>
        <r>
          <rPr>
            <sz val="12"/>
            <color indexed="81"/>
            <rFont val="Calibri"/>
            <family val="2"/>
            <scheme val="minor"/>
          </rPr>
          <t>Enter the # of years you plan on it taking to pay off the loan to see the savings by paying it off early.</t>
        </r>
      </text>
    </comment>
  </commentList>
</comments>
</file>

<file path=xl/sharedStrings.xml><?xml version="1.0" encoding="utf-8"?>
<sst xmlns="http://schemas.openxmlformats.org/spreadsheetml/2006/main" count="222" uniqueCount="93">
  <si>
    <t>Cable &amp; Internet</t>
  </si>
  <si>
    <t>TOTAL Expenses</t>
  </si>
  <si>
    <t>TOTAL Personal Income</t>
  </si>
  <si>
    <t>Date</t>
  </si>
  <si>
    <t>#</t>
  </si>
  <si>
    <t>PV</t>
  </si>
  <si>
    <t>i</t>
  </si>
  <si>
    <t>IE</t>
  </si>
  <si>
    <t>PMT</t>
  </si>
  <si>
    <t>TOTAL PMTS</t>
  </si>
  <si>
    <t>savings</t>
  </si>
  <si>
    <t xml:space="preserve"> </t>
  </si>
  <si>
    <t>Gas / Auto</t>
  </si>
  <si>
    <t>Balance</t>
  </si>
  <si>
    <t>Beginning Balance</t>
  </si>
  <si>
    <t>Transaction</t>
  </si>
  <si>
    <t>Amount</t>
  </si>
  <si>
    <t>Mortgage</t>
  </si>
  <si>
    <t>Comcast</t>
  </si>
  <si>
    <t>Eversource</t>
  </si>
  <si>
    <t>AMOUNT</t>
  </si>
  <si>
    <t>2017</t>
  </si>
  <si>
    <t>Bill / Expense</t>
  </si>
  <si>
    <t>BILL / EXPENSE</t>
  </si>
  <si>
    <t>Cell Phone</t>
  </si>
  <si>
    <t>Food &amp; Dining Out</t>
  </si>
  <si>
    <t>Escrow</t>
  </si>
  <si>
    <t>Total Pmt</t>
  </si>
  <si>
    <t>2018</t>
  </si>
  <si>
    <t>2019</t>
  </si>
  <si>
    <t>2020</t>
  </si>
  <si>
    <t>Child Necessities</t>
  </si>
  <si>
    <t>Upcoming  Income/Expenses</t>
  </si>
  <si>
    <t>TOTAL Savings</t>
  </si>
  <si>
    <t>Budget</t>
  </si>
  <si>
    <t>February</t>
  </si>
  <si>
    <t>March</t>
  </si>
  <si>
    <t>April</t>
  </si>
  <si>
    <t>May</t>
  </si>
  <si>
    <t>June</t>
  </si>
  <si>
    <t>July</t>
  </si>
  <si>
    <t>August</t>
  </si>
  <si>
    <t>September</t>
  </si>
  <si>
    <t>October</t>
  </si>
  <si>
    <t>November</t>
  </si>
  <si>
    <t>December</t>
  </si>
  <si>
    <t>Clothing</t>
  </si>
  <si>
    <t>General Savings</t>
  </si>
  <si>
    <t>Ending Balance</t>
  </si>
  <si>
    <t>Medical</t>
  </si>
  <si>
    <t>Home Maintenance</t>
  </si>
  <si>
    <t>Entertainment</t>
  </si>
  <si>
    <t>x</t>
  </si>
  <si>
    <t>2021</t>
  </si>
  <si>
    <t>January</t>
  </si>
  <si>
    <t>ANNUAL</t>
  </si>
  <si>
    <t>Category</t>
  </si>
  <si>
    <t>Target</t>
  </si>
  <si>
    <t>Stop &amp; Shop</t>
  </si>
  <si>
    <t>Cumberland Farms</t>
  </si>
  <si>
    <t>Misc. Income</t>
  </si>
  <si>
    <t>Misc. Expenses</t>
  </si>
  <si>
    <t>Transfer to Savings</t>
  </si>
  <si>
    <t>Hol/Bday Savings</t>
  </si>
  <si>
    <t>Holidays/Birthdays</t>
  </si>
  <si>
    <t>Tax Refund</t>
  </si>
  <si>
    <t>Household</t>
  </si>
  <si>
    <t>Gym</t>
  </si>
  <si>
    <t>Auto Loan</t>
  </si>
  <si>
    <t>Insurance</t>
  </si>
  <si>
    <t>Utilities</t>
  </si>
  <si>
    <t>Loans</t>
  </si>
  <si>
    <t>Credit Cards</t>
  </si>
  <si>
    <t>Taxes</t>
  </si>
  <si>
    <t>Job 1 Income</t>
  </si>
  <si>
    <t>Job 2 Income</t>
  </si>
  <si>
    <t>Disposable Income</t>
  </si>
  <si>
    <t>Paycheck</t>
  </si>
  <si>
    <t>CHECKING</t>
  </si>
  <si>
    <t>SAVINGS</t>
  </si>
  <si>
    <t>Taco Bell</t>
  </si>
  <si>
    <t>Crazy Bruce's</t>
  </si>
  <si>
    <t>Quicken Loans</t>
  </si>
  <si>
    <t>Capital One</t>
  </si>
  <si>
    <t>Car Repair</t>
  </si>
  <si>
    <t>Hypothetical</t>
  </si>
  <si>
    <t>Paid off in x yrs:</t>
  </si>
  <si>
    <t>CATEGORIES</t>
  </si>
  <si>
    <t>Monthly Net</t>
  </si>
  <si>
    <t>Bank of America</t>
  </si>
  <si>
    <t>Categories</t>
  </si>
  <si>
    <t>Deposit</t>
  </si>
  <si>
    <t>Withdrawal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</si>
</sst>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164" formatCode="&quot; &quot;&quot;$&quot;* #,##0&quot; &quot;;&quot; &quot;&quot;$&quot;* \(#,##0\);&quot; &quot;&quot;$&quot;* &quot;-&quot;??&quot; &quot;"/>
    <numFmt numFmtId="165" formatCode="&quot; &quot;* #,##0.00&quot; &quot;;&quot; &quot;* \(#,##0.00\);&quot; &quot;* &quot;-&quot;??&quot; &quot;"/>
    <numFmt numFmtId="166" formatCode="&quot; &quot;&quot;$&quot;* #,##0.00&quot; &quot;;&quot; &quot;&quot;$&quot;* \(#,##0.00\);&quot; &quot;&quot;$&quot;* &quot;-&quot;??&quot; &quot;"/>
    <numFmt numFmtId="167" formatCode="0.000%"/>
    <numFmt numFmtId="168" formatCode="mm/dd/yy;@"/>
    <numFmt numFmtId="169" formatCode="[$-409]mmm\-yy;@"/>
    <numFmt numFmtId="170" formatCode="m/d;@"/>
    <numFmt numFmtId="171" formatCode="_(&quot;$&quot;* #,##0_);_(&quot;$&quot;* \(#,##0\);_(&quot;$&quot;* &quot;-&quot;??_);_(@_)"/>
  </numFmts>
  <fonts count="28" x14ac:knownFonts="1">
    <font>
      <sz val="12"/>
      <color indexed="8"/>
      <name val="Verdana"/>
    </font>
    <font>
      <sz val="10"/>
      <color indexed="8"/>
      <name val="Calibri"/>
      <family val="2"/>
    </font>
    <font>
      <sz val="11"/>
      <color indexed="8"/>
      <name val="Calibri"/>
      <family val="2"/>
    </font>
    <font>
      <sz val="12"/>
      <color indexed="8"/>
      <name val="Calibri"/>
      <family val="2"/>
    </font>
    <font>
      <b/>
      <sz val="11"/>
      <color indexed="10"/>
      <name val="Calibri"/>
      <family val="2"/>
    </font>
    <font>
      <b/>
      <sz val="11"/>
      <color indexed="11"/>
      <name val="Calibri"/>
      <family val="2"/>
    </font>
    <font>
      <b/>
      <sz val="11"/>
      <color indexed="8"/>
      <name val="Calibri"/>
      <family val="2"/>
    </font>
    <font>
      <sz val="8"/>
      <name val="Verdana"/>
      <family val="2"/>
    </font>
    <font>
      <sz val="12"/>
      <color indexed="8"/>
      <name val="Verdana"/>
      <family val="2"/>
    </font>
    <font>
      <b/>
      <i/>
      <sz val="11"/>
      <color indexed="8"/>
      <name val="Calibri"/>
      <family val="2"/>
    </font>
    <font>
      <sz val="11"/>
      <name val="Calibri"/>
      <family val="2"/>
    </font>
    <font>
      <sz val="11"/>
      <color theme="0"/>
      <name val="Calibri"/>
      <family val="2"/>
      <scheme val="minor"/>
    </font>
    <font>
      <b/>
      <sz val="11"/>
      <color theme="0"/>
      <name val="Calibri"/>
      <family val="2"/>
    </font>
    <font>
      <sz val="11"/>
      <color indexed="8"/>
      <name val="Calibri"/>
      <family val="2"/>
    </font>
    <font>
      <sz val="11"/>
      <color indexed="8"/>
      <name val="Calibri"/>
      <family val="2"/>
      <scheme val="minor"/>
    </font>
    <font>
      <b/>
      <i/>
      <sz val="11"/>
      <color indexed="8"/>
      <name val="Calibri"/>
      <family val="2"/>
      <scheme val="minor"/>
    </font>
    <font>
      <sz val="11"/>
      <name val="Calibri"/>
      <family val="2"/>
      <scheme val="minor"/>
    </font>
    <font>
      <i/>
      <sz val="11"/>
      <color indexed="8"/>
      <name val="Calibri"/>
      <family val="2"/>
      <scheme val="minor"/>
    </font>
    <font>
      <b/>
      <sz val="11"/>
      <color indexed="8"/>
      <name val="Calibri"/>
      <family val="2"/>
      <scheme val="minor"/>
    </font>
    <font>
      <sz val="11"/>
      <color indexed="8"/>
      <name val="Calibri"/>
      <family val="2"/>
      <scheme val="minor"/>
    </font>
    <font>
      <sz val="11"/>
      <name val="Calibri"/>
      <family val="2"/>
      <scheme val="minor"/>
    </font>
    <font>
      <sz val="12"/>
      <color theme="0"/>
      <name val="Calibri"/>
      <family val="2"/>
    </font>
    <font>
      <b/>
      <sz val="11"/>
      <color rgb="FF008000"/>
      <name val="Calibri"/>
      <family val="2"/>
    </font>
    <font>
      <b/>
      <sz val="12"/>
      <color indexed="8"/>
      <name val="Calibri"/>
      <family val="2"/>
    </font>
    <font>
      <b/>
      <sz val="10"/>
      <color indexed="8"/>
      <name val="Calibri"/>
      <family val="2"/>
    </font>
    <font>
      <sz val="9"/>
      <color indexed="81"/>
      <name val="Tahoma"/>
      <family val="2"/>
    </font>
    <font>
      <sz val="12"/>
      <color indexed="81"/>
      <name val="Calibri"/>
      <family val="2"/>
    </font>
    <font>
      <sz val="12"/>
      <color indexed="8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FF00"/>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5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8"/>
      </top>
      <bottom style="thin">
        <color indexed="8"/>
      </bottom>
      <diagonal/>
    </border>
    <border>
      <left style="thin">
        <color indexed="9"/>
      </left>
      <right style="thin">
        <color indexed="9"/>
      </right>
      <top style="thin">
        <color indexed="9"/>
      </top>
      <bottom style="medium">
        <color indexed="8"/>
      </bottom>
      <diagonal/>
    </border>
    <border>
      <left style="medium">
        <color indexed="8"/>
      </left>
      <right style="medium">
        <color indexed="8"/>
      </right>
      <top style="medium">
        <color indexed="8"/>
      </top>
      <bottom style="medium">
        <color indexed="8"/>
      </bottom>
      <diagonal/>
    </border>
    <border>
      <left style="thin">
        <color indexed="9"/>
      </left>
      <right style="thin">
        <color indexed="9"/>
      </right>
      <top style="medium">
        <color indexed="8"/>
      </top>
      <bottom style="thin">
        <color indexed="9"/>
      </bottom>
      <diagonal/>
    </border>
    <border>
      <left/>
      <right style="thin">
        <color indexed="9"/>
      </right>
      <top style="thin">
        <color indexed="9"/>
      </top>
      <bottom style="thin">
        <color indexed="9"/>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top/>
      <bottom style="thin">
        <color indexed="64"/>
      </bottom>
      <diagonal/>
    </border>
    <border>
      <left/>
      <right/>
      <top/>
      <bottom style="double">
        <color indexed="64"/>
      </bottom>
      <diagonal/>
    </border>
    <border>
      <left/>
      <right/>
      <top style="thin">
        <color indexed="9"/>
      </top>
      <bottom/>
      <diagonal/>
    </border>
    <border>
      <left style="thin">
        <color indexed="9"/>
      </left>
      <right style="thin">
        <color indexed="9"/>
      </right>
      <top/>
      <bottom/>
      <diagonal/>
    </border>
    <border>
      <left style="thin">
        <color indexed="9"/>
      </left>
      <right/>
      <top style="thin">
        <color indexed="9"/>
      </top>
      <bottom style="thin">
        <color indexed="9"/>
      </bottom>
      <diagonal/>
    </border>
    <border>
      <left/>
      <right style="thin">
        <color indexed="9"/>
      </right>
      <top style="thin">
        <color indexed="8"/>
      </top>
      <bottom style="thin">
        <color indexed="8"/>
      </bottom>
      <diagonal/>
    </border>
    <border>
      <left/>
      <right style="thin">
        <color indexed="9"/>
      </right>
      <top style="thin">
        <color indexed="9"/>
      </top>
      <bottom style="medium">
        <color indexed="8"/>
      </bottom>
      <diagonal/>
    </border>
    <border>
      <left/>
      <right style="medium">
        <color indexed="8"/>
      </right>
      <top style="medium">
        <color indexed="8"/>
      </top>
      <bottom style="medium">
        <color indexed="8"/>
      </bottom>
      <diagonal/>
    </border>
    <border>
      <left/>
      <right style="thin">
        <color indexed="9"/>
      </right>
      <top style="medium">
        <color indexed="8"/>
      </top>
      <bottom style="thin">
        <color indexed="9"/>
      </bottom>
      <diagonal/>
    </border>
    <border>
      <left/>
      <right style="thin">
        <color indexed="9"/>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9"/>
      </left>
      <right/>
      <top/>
      <bottom style="thin">
        <color indexed="9"/>
      </bottom>
      <diagonal/>
    </border>
    <border>
      <left/>
      <right style="thin">
        <color indexed="9"/>
      </right>
      <top/>
      <bottom/>
      <diagonal/>
    </border>
    <border>
      <left style="medium">
        <color indexed="8"/>
      </left>
      <right/>
      <top style="thin">
        <color indexed="9"/>
      </top>
      <bottom style="thin">
        <color indexed="9"/>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9"/>
      </bottom>
      <diagonal/>
    </border>
    <border>
      <left/>
      <right/>
      <top style="thin">
        <color indexed="9"/>
      </top>
      <bottom style="thin">
        <color indexed="9"/>
      </bottom>
      <diagonal/>
    </border>
    <border>
      <left/>
      <right/>
      <top style="thin">
        <color indexed="8"/>
      </top>
      <bottom style="thin">
        <color indexed="8"/>
      </bottom>
      <diagonal/>
    </border>
    <border>
      <left/>
      <right/>
      <top style="thin">
        <color indexed="8"/>
      </top>
      <bottom style="thin">
        <color indexed="9"/>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9"/>
      </bottom>
      <diagonal/>
    </border>
    <border>
      <left style="thin">
        <color indexed="64"/>
      </left>
      <right style="thin">
        <color indexed="64"/>
      </right>
      <top/>
      <bottom/>
      <diagonal/>
    </border>
    <border>
      <left style="thin">
        <color indexed="64"/>
      </left>
      <right style="thin">
        <color indexed="64"/>
      </right>
      <top style="thin">
        <color indexed="9"/>
      </top>
      <bottom style="thin">
        <color indexed="8"/>
      </bottom>
      <diagonal/>
    </border>
    <border>
      <left style="thin">
        <color indexed="64"/>
      </left>
      <right style="thin">
        <color indexed="64"/>
      </right>
      <top style="thin">
        <color indexed="9"/>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9"/>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9"/>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applyNumberFormat="0" applyFill="0" applyBorder="0" applyProtection="0">
      <alignment vertical="top"/>
    </xf>
    <xf numFmtId="44" fontId="8" fillId="0" borderId="0" applyFont="0" applyFill="0" applyBorder="0" applyAlignment="0" applyProtection="0"/>
  </cellStyleXfs>
  <cellXfs count="193">
    <xf numFmtId="0" fontId="0" fillId="0" borderId="0" xfId="0" applyAlignment="1"/>
    <xf numFmtId="0" fontId="3" fillId="0" borderId="0" xfId="0" applyFont="1" applyAlignment="1"/>
    <xf numFmtId="0" fontId="2" fillId="0" borderId="1" xfId="0" applyNumberFormat="1" applyFont="1" applyBorder="1" applyAlignment="1"/>
    <xf numFmtId="0" fontId="3" fillId="0" borderId="0" xfId="0" applyNumberFormat="1" applyFont="1" applyAlignment="1"/>
    <xf numFmtId="166" fontId="2" fillId="0" borderId="2" xfId="0" applyNumberFormat="1" applyFont="1" applyBorder="1" applyAlignment="1"/>
    <xf numFmtId="166" fontId="2" fillId="0" borderId="3" xfId="0" applyNumberFormat="1" applyFont="1" applyBorder="1" applyAlignment="1"/>
    <xf numFmtId="166" fontId="2" fillId="0" borderId="4" xfId="0" applyNumberFormat="1" applyFont="1" applyBorder="1" applyAlignment="1"/>
    <xf numFmtId="168" fontId="2" fillId="0" borderId="7" xfId="0" applyNumberFormat="1" applyFont="1" applyBorder="1" applyAlignment="1"/>
    <xf numFmtId="0" fontId="2" fillId="0" borderId="8" xfId="0" applyNumberFormat="1" applyFont="1" applyBorder="1" applyAlignment="1">
      <alignment horizontal="center"/>
    </xf>
    <xf numFmtId="166" fontId="2" fillId="0" borderId="8" xfId="0" applyNumberFormat="1" applyFont="1" applyBorder="1" applyAlignment="1"/>
    <xf numFmtId="167" fontId="2" fillId="0" borderId="8" xfId="0" applyNumberFormat="1" applyFont="1" applyBorder="1" applyAlignment="1">
      <alignment horizontal="center"/>
    </xf>
    <xf numFmtId="0" fontId="2" fillId="0" borderId="9" xfId="0" applyNumberFormat="1" applyFont="1" applyBorder="1" applyAlignment="1">
      <alignment horizontal="center"/>
    </xf>
    <xf numFmtId="166" fontId="2" fillId="0" borderId="9" xfId="0" applyNumberFormat="1" applyFont="1" applyBorder="1" applyAlignment="1"/>
    <xf numFmtId="167" fontId="2" fillId="0" borderId="9" xfId="0" applyNumberFormat="1" applyFont="1" applyBorder="1" applyAlignment="1">
      <alignment horizontal="center"/>
    </xf>
    <xf numFmtId="0" fontId="2" fillId="0" borderId="6" xfId="0" applyNumberFormat="1" applyFont="1" applyBorder="1" applyAlignment="1"/>
    <xf numFmtId="0" fontId="2" fillId="0" borderId="22" xfId="0" applyNumberFormat="1" applyFont="1" applyBorder="1" applyAlignment="1">
      <alignment horizontal="center"/>
    </xf>
    <xf numFmtId="1" fontId="2" fillId="0" borderId="21" xfId="0" applyNumberFormat="1" applyFont="1" applyBorder="1" applyAlignment="1"/>
    <xf numFmtId="1" fontId="2" fillId="0" borderId="6" xfId="0" applyNumberFormat="1" applyFont="1" applyBorder="1" applyAlignment="1"/>
    <xf numFmtId="1" fontId="2" fillId="0" borderId="1" xfId="0" applyNumberFormat="1" applyFont="1" applyBorder="1" applyAlignment="1"/>
    <xf numFmtId="0" fontId="2" fillId="0" borderId="0" xfId="0" applyNumberFormat="1" applyFont="1" applyAlignment="1"/>
    <xf numFmtId="0" fontId="2" fillId="0" borderId="0" xfId="0" applyFont="1" applyAlignment="1"/>
    <xf numFmtId="166" fontId="2" fillId="0" borderId="8" xfId="0" applyNumberFormat="1" applyFont="1" applyFill="1" applyBorder="1" applyAlignment="1"/>
    <xf numFmtId="44" fontId="2" fillId="0" borderId="8" xfId="1" applyFont="1" applyBorder="1" applyAlignment="1"/>
    <xf numFmtId="44" fontId="2" fillId="3" borderId="8" xfId="1" applyFont="1" applyFill="1" applyBorder="1" applyAlignment="1"/>
    <xf numFmtId="166" fontId="2" fillId="0" borderId="28" xfId="0" applyNumberFormat="1" applyFont="1" applyBorder="1" applyAlignment="1"/>
    <xf numFmtId="166" fontId="2" fillId="0" borderId="29" xfId="0" applyNumberFormat="1" applyFont="1" applyBorder="1" applyAlignment="1"/>
    <xf numFmtId="166" fontId="2" fillId="0" borderId="30" xfId="0" applyNumberFormat="1" applyFont="1" applyBorder="1" applyAlignment="1"/>
    <xf numFmtId="1" fontId="2" fillId="0" borderId="31" xfId="0" applyNumberFormat="1" applyFont="1" applyBorder="1" applyAlignment="1"/>
    <xf numFmtId="166" fontId="2" fillId="3" borderId="8" xfId="0" applyNumberFormat="1" applyFont="1" applyFill="1" applyBorder="1" applyAlignment="1"/>
    <xf numFmtId="1" fontId="2" fillId="0" borderId="5" xfId="0" applyNumberFormat="1" applyFont="1" applyBorder="1" applyAlignment="1"/>
    <xf numFmtId="1" fontId="2" fillId="0" borderId="1" xfId="0" applyNumberFormat="1" applyFont="1" applyFill="1" applyBorder="1" applyAlignment="1"/>
    <xf numFmtId="0" fontId="2" fillId="0" borderId="35" xfId="0" applyNumberFormat="1" applyFont="1" applyBorder="1" applyAlignment="1">
      <alignment horizontal="center"/>
    </xf>
    <xf numFmtId="0" fontId="2" fillId="0" borderId="25" xfId="0" applyNumberFormat="1" applyFont="1" applyBorder="1" applyAlignment="1"/>
    <xf numFmtId="0" fontId="2" fillId="0" borderId="7" xfId="0" applyNumberFormat="1" applyFont="1" applyBorder="1" applyAlignment="1">
      <alignment horizontal="center"/>
    </xf>
    <xf numFmtId="1" fontId="2" fillId="0" borderId="27" xfId="0" applyNumberFormat="1" applyFont="1" applyBorder="1" applyAlignment="1"/>
    <xf numFmtId="0" fontId="2" fillId="0" borderId="27" xfId="0" applyNumberFormat="1" applyFont="1" applyBorder="1" applyAlignment="1"/>
    <xf numFmtId="0" fontId="2" fillId="0" borderId="37" xfId="0" applyNumberFormat="1" applyFont="1" applyBorder="1" applyAlignment="1"/>
    <xf numFmtId="0" fontId="2" fillId="0" borderId="0" xfId="0" applyNumberFormat="1" applyFont="1" applyBorder="1" applyAlignment="1"/>
    <xf numFmtId="166" fontId="2" fillId="0" borderId="26" xfId="0" applyNumberFormat="1" applyFont="1" applyBorder="1" applyAlignment="1"/>
    <xf numFmtId="167" fontId="2" fillId="0" borderId="26" xfId="0" applyNumberFormat="1" applyFont="1" applyBorder="1" applyAlignment="1">
      <alignment horizontal="center"/>
    </xf>
    <xf numFmtId="0" fontId="2" fillId="0" borderId="41" xfId="0" applyNumberFormat="1" applyFont="1" applyBorder="1" applyAlignment="1"/>
    <xf numFmtId="0" fontId="13" fillId="0" borderId="41" xfId="0" applyNumberFormat="1" applyFont="1" applyBorder="1" applyAlignment="1"/>
    <xf numFmtId="0" fontId="2" fillId="0" borderId="40" xfId="0" applyNumberFormat="1" applyFont="1" applyBorder="1" applyAlignment="1"/>
    <xf numFmtId="1" fontId="1" fillId="0" borderId="41" xfId="0" applyNumberFormat="1" applyFont="1" applyBorder="1" applyAlignment="1"/>
    <xf numFmtId="164" fontId="2" fillId="0" borderId="45" xfId="0" applyNumberFormat="1" applyFont="1" applyBorder="1" applyAlignment="1"/>
    <xf numFmtId="164" fontId="4" fillId="0" borderId="46" xfId="0" applyNumberFormat="1" applyFont="1" applyBorder="1" applyAlignment="1"/>
    <xf numFmtId="164" fontId="2" fillId="0" borderId="47" xfId="0" applyNumberFormat="1" applyFont="1" applyBorder="1" applyAlignment="1"/>
    <xf numFmtId="164" fontId="2" fillId="0" borderId="44" xfId="0" applyNumberFormat="1" applyFont="1" applyBorder="1" applyAlignment="1"/>
    <xf numFmtId="164" fontId="2" fillId="0" borderId="48" xfId="0" applyNumberFormat="1" applyFont="1" applyBorder="1" applyAlignment="1"/>
    <xf numFmtId="164" fontId="2" fillId="0" borderId="8" xfId="0" applyNumberFormat="1" applyFont="1" applyBorder="1" applyAlignment="1"/>
    <xf numFmtId="164" fontId="2" fillId="0" borderId="49" xfId="0" applyNumberFormat="1" applyFont="1" applyBorder="1" applyAlignment="1"/>
    <xf numFmtId="164" fontId="5" fillId="0" borderId="46" xfId="0" applyNumberFormat="1" applyFont="1" applyBorder="1" applyAlignment="1"/>
    <xf numFmtId="1" fontId="1" fillId="0" borderId="50" xfId="0" applyNumberFormat="1" applyFont="1" applyBorder="1" applyAlignment="1"/>
    <xf numFmtId="164" fontId="6" fillId="0" borderId="51" xfId="0" applyNumberFormat="1" applyFont="1" applyBorder="1" applyAlignment="1"/>
    <xf numFmtId="171" fontId="2" fillId="0" borderId="45" xfId="1" applyNumberFormat="1" applyFont="1" applyBorder="1" applyAlignment="1"/>
    <xf numFmtId="169" fontId="2" fillId="0" borderId="53" xfId="0" applyNumberFormat="1" applyFont="1" applyBorder="1" applyAlignment="1">
      <alignment horizontal="left"/>
    </xf>
    <xf numFmtId="0" fontId="2" fillId="0" borderId="53" xfId="0" applyNumberFormat="1" applyFont="1" applyBorder="1" applyAlignment="1"/>
    <xf numFmtId="8" fontId="16" fillId="0" borderId="0" xfId="0" applyNumberFormat="1" applyFont="1" applyAlignment="1" applyProtection="1"/>
    <xf numFmtId="8" fontId="16" fillId="0" borderId="23" xfId="0" applyNumberFormat="1" applyFont="1" applyBorder="1" applyAlignment="1" applyProtection="1"/>
    <xf numFmtId="0" fontId="14" fillId="4" borderId="0" xfId="0" applyFont="1" applyFill="1" applyAlignment="1" applyProtection="1">
      <protection locked="0"/>
    </xf>
    <xf numFmtId="6" fontId="11" fillId="0" borderId="0" xfId="0" applyNumberFormat="1" applyFont="1" applyAlignment="1" applyProtection="1">
      <alignment horizontal="center"/>
      <protection locked="0"/>
    </xf>
    <xf numFmtId="0" fontId="14" fillId="0" borderId="34" xfId="0" applyFont="1" applyBorder="1" applyAlignment="1" applyProtection="1">
      <alignment horizontal="left"/>
      <protection locked="0"/>
    </xf>
    <xf numFmtId="170" fontId="14" fillId="0" borderId="33" xfId="0" applyNumberFormat="1" applyFont="1" applyBorder="1" applyAlignment="1" applyProtection="1">
      <protection locked="0"/>
    </xf>
    <xf numFmtId="0" fontId="17" fillId="0" borderId="0" xfId="0" applyFont="1" applyAlignment="1" applyProtection="1">
      <protection locked="0"/>
    </xf>
    <xf numFmtId="8" fontId="16" fillId="0" borderId="0" xfId="1" applyNumberFormat="1" applyFont="1" applyAlignment="1" applyProtection="1">
      <protection locked="0"/>
    </xf>
    <xf numFmtId="8" fontId="16" fillId="0" borderId="0" xfId="0" applyNumberFormat="1" applyFont="1" applyAlignment="1" applyProtection="1">
      <protection locked="0"/>
    </xf>
    <xf numFmtId="170" fontId="14" fillId="0" borderId="0" xfId="0" applyNumberFormat="1" applyFont="1" applyBorder="1" applyAlignment="1" applyProtection="1">
      <protection locked="0"/>
    </xf>
    <xf numFmtId="6" fontId="16" fillId="0" borderId="0" xfId="0" applyNumberFormat="1" applyFont="1" applyAlignment="1" applyProtection="1">
      <alignment horizontal="center"/>
      <protection locked="0"/>
    </xf>
    <xf numFmtId="0" fontId="14" fillId="0" borderId="34" xfId="0" applyFont="1" applyBorder="1" applyAlignment="1" applyProtection="1">
      <alignment horizontal="center"/>
      <protection locked="0"/>
    </xf>
    <xf numFmtId="0" fontId="14" fillId="0" borderId="0" xfId="0" applyFont="1" applyAlignment="1" applyProtection="1">
      <protection locked="0"/>
    </xf>
    <xf numFmtId="8" fontId="20" fillId="0" borderId="0" xfId="1" applyNumberFormat="1" applyFont="1" applyAlignment="1" applyProtection="1">
      <protection locked="0"/>
    </xf>
    <xf numFmtId="6" fontId="16" fillId="0" borderId="0" xfId="0" applyNumberFormat="1" applyFont="1" applyAlignment="1" applyProtection="1">
      <protection locked="0"/>
    </xf>
    <xf numFmtId="0" fontId="14" fillId="0" borderId="0" xfId="0" applyFont="1" applyBorder="1" applyAlignment="1" applyProtection="1">
      <protection locked="0"/>
    </xf>
    <xf numFmtId="8" fontId="16" fillId="0" borderId="0" xfId="1" applyNumberFormat="1" applyFont="1" applyBorder="1" applyAlignment="1" applyProtection="1">
      <protection locked="0"/>
    </xf>
    <xf numFmtId="6" fontId="16" fillId="0" borderId="0" xfId="0" applyNumberFormat="1" applyFont="1" applyBorder="1" applyAlignment="1" applyProtection="1">
      <alignment horizontal="center"/>
      <protection locked="0"/>
    </xf>
    <xf numFmtId="170" fontId="14" fillId="0" borderId="23" xfId="0" applyNumberFormat="1" applyFont="1" applyBorder="1" applyAlignment="1" applyProtection="1">
      <protection locked="0"/>
    </xf>
    <xf numFmtId="0" fontId="17" fillId="0" borderId="23" xfId="0" applyFont="1" applyBorder="1" applyAlignment="1" applyProtection="1">
      <protection locked="0"/>
    </xf>
    <xf numFmtId="8" fontId="16" fillId="0" borderId="23" xfId="1" applyNumberFormat="1" applyFont="1" applyBorder="1" applyAlignment="1" applyProtection="1">
      <protection locked="0"/>
    </xf>
    <xf numFmtId="8" fontId="16" fillId="0" borderId="23" xfId="0" applyNumberFormat="1" applyFont="1" applyBorder="1" applyAlignment="1" applyProtection="1">
      <protection locked="0"/>
    </xf>
    <xf numFmtId="6" fontId="16" fillId="0" borderId="23" xfId="0" applyNumberFormat="1" applyFont="1" applyBorder="1" applyAlignment="1" applyProtection="1">
      <alignment horizontal="center"/>
      <protection locked="0"/>
    </xf>
    <xf numFmtId="8" fontId="18" fillId="0" borderId="39" xfId="0" applyNumberFormat="1" applyFont="1" applyBorder="1" applyAlignment="1" applyProtection="1">
      <alignment horizontal="center"/>
      <protection locked="0"/>
    </xf>
    <xf numFmtId="0" fontId="17" fillId="0" borderId="0" xfId="0" applyFont="1" applyBorder="1" applyAlignment="1" applyProtection="1">
      <protection locked="0"/>
    </xf>
    <xf numFmtId="8" fontId="14" fillId="0" borderId="34" xfId="0" applyNumberFormat="1" applyFont="1" applyBorder="1" applyAlignment="1" applyProtection="1">
      <alignment horizontal="center"/>
      <protection locked="0"/>
    </xf>
    <xf numFmtId="0" fontId="19" fillId="0" borderId="0" xfId="0" applyFont="1" applyAlignment="1" applyProtection="1">
      <protection locked="0"/>
    </xf>
    <xf numFmtId="170" fontId="14" fillId="0" borderId="38" xfId="0" applyNumberFormat="1" applyFont="1" applyBorder="1" applyAlignment="1" applyProtection="1">
      <protection locked="0"/>
    </xf>
    <xf numFmtId="6" fontId="16" fillId="0" borderId="23" xfId="0" applyNumberFormat="1" applyFont="1" applyBorder="1" applyAlignment="1" applyProtection="1">
      <protection locked="0"/>
    </xf>
    <xf numFmtId="0" fontId="14" fillId="0" borderId="0" xfId="0" applyFont="1" applyFill="1" applyAlignment="1" applyProtection="1">
      <protection locked="0"/>
    </xf>
    <xf numFmtId="8" fontId="16" fillId="0" borderId="0" xfId="0" applyNumberFormat="1" applyFont="1" applyBorder="1" applyAlignment="1" applyProtection="1">
      <protection locked="0"/>
    </xf>
    <xf numFmtId="8" fontId="14" fillId="4" borderId="0" xfId="0" applyNumberFormat="1" applyFont="1" applyFill="1" applyAlignment="1" applyProtection="1">
      <protection locked="0"/>
    </xf>
    <xf numFmtId="0" fontId="14" fillId="4" borderId="0" xfId="0" applyFont="1" applyFill="1" applyAlignment="1" applyProtection="1">
      <alignment horizontal="center"/>
      <protection locked="0"/>
    </xf>
    <xf numFmtId="0" fontId="14" fillId="0" borderId="55" xfId="0" applyFont="1" applyBorder="1" applyAlignment="1" applyProtection="1">
      <alignment horizontal="center"/>
      <protection locked="0"/>
    </xf>
    <xf numFmtId="0" fontId="2" fillId="0" borderId="56" xfId="0" applyNumberFormat="1" applyFont="1" applyBorder="1" applyAlignment="1"/>
    <xf numFmtId="44" fontId="2" fillId="0" borderId="8" xfId="1" applyFont="1" applyFill="1" applyBorder="1" applyAlignment="1"/>
    <xf numFmtId="166" fontId="10" fillId="0" borderId="8" xfId="0" applyNumberFormat="1" applyFont="1" applyFill="1" applyBorder="1" applyAlignment="1"/>
    <xf numFmtId="0" fontId="3" fillId="0" borderId="0" xfId="0" applyNumberFormat="1" applyFont="1" applyAlignment="1" applyProtection="1">
      <protection locked="0"/>
    </xf>
    <xf numFmtId="0" fontId="9" fillId="0" borderId="0" xfId="0" applyNumberFormat="1" applyFont="1" applyAlignment="1" applyProtection="1">
      <protection locked="0"/>
    </xf>
    <xf numFmtId="0" fontId="3" fillId="0" borderId="0" xfId="0" applyNumberFormat="1" applyFont="1" applyAlignment="1" applyProtection="1">
      <alignment horizontal="center"/>
      <protection locked="0"/>
    </xf>
    <xf numFmtId="0" fontId="3" fillId="0" borderId="0" xfId="0" applyNumberFormat="1" applyFont="1" applyAlignment="1" applyProtection="1">
      <alignment horizontal="right"/>
      <protection locked="0"/>
    </xf>
    <xf numFmtId="0" fontId="2" fillId="0" borderId="0" xfId="0" applyNumberFormat="1"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Alignment="1" applyProtection="1">
      <protection locked="0"/>
    </xf>
    <xf numFmtId="0" fontId="3" fillId="0" borderId="0" xfId="0" applyFont="1" applyAlignment="1" applyProtection="1">
      <alignment horizontal="right"/>
      <protection locked="0"/>
    </xf>
    <xf numFmtId="0" fontId="21" fillId="0" borderId="0" xfId="0" applyNumberFormat="1" applyFont="1" applyAlignment="1" applyProtection="1">
      <protection locked="0"/>
    </xf>
    <xf numFmtId="0" fontId="2" fillId="0" borderId="41" xfId="0" applyNumberFormat="1" applyFont="1" applyBorder="1" applyAlignment="1" applyProtection="1">
      <protection locked="0"/>
    </xf>
    <xf numFmtId="164" fontId="2" fillId="0" borderId="0" xfId="0" applyNumberFormat="1" applyFont="1" applyBorder="1" applyAlignment="1" applyProtection="1">
      <protection locked="0"/>
    </xf>
    <xf numFmtId="0" fontId="9" fillId="2" borderId="12" xfId="0" applyFont="1" applyFill="1" applyBorder="1" applyAlignment="1" applyProtection="1">
      <alignment horizontal="center"/>
      <protection locked="0"/>
    </xf>
    <xf numFmtId="44" fontId="2" fillId="0" borderId="11" xfId="1" applyFont="1" applyFill="1" applyBorder="1" applyAlignment="1" applyProtection="1">
      <alignment horizontal="center"/>
      <protection locked="0"/>
    </xf>
    <xf numFmtId="169" fontId="2" fillId="0" borderId="0" xfId="0" applyNumberFormat="1" applyFont="1" applyAlignment="1" applyProtection="1">
      <alignment horizontal="left"/>
      <protection locked="0"/>
    </xf>
    <xf numFmtId="0" fontId="9" fillId="0" borderId="0" xfId="0" applyFont="1" applyAlignment="1" applyProtection="1">
      <alignment horizontal="center"/>
      <protection locked="0"/>
    </xf>
    <xf numFmtId="0" fontId="2" fillId="0" borderId="0" xfId="0" applyFont="1" applyAlignment="1" applyProtection="1">
      <protection locked="0"/>
    </xf>
    <xf numFmtId="44" fontId="2" fillId="0" borderId="10" xfId="1" applyFont="1" applyFill="1" applyBorder="1" applyAlignment="1" applyProtection="1">
      <alignment horizontal="center"/>
      <protection locked="0"/>
    </xf>
    <xf numFmtId="44" fontId="6" fillId="0" borderId="24" xfId="0" applyNumberFormat="1" applyFont="1" applyBorder="1" applyAlignment="1" applyProtection="1">
      <protection locked="0"/>
    </xf>
    <xf numFmtId="0" fontId="2" fillId="0" borderId="0" xfId="0" applyNumberFormat="1" applyFont="1" applyAlignment="1" applyProtection="1">
      <protection locked="0"/>
    </xf>
    <xf numFmtId="164" fontId="4" fillId="0" borderId="46" xfId="0" applyNumberFormat="1" applyFont="1" applyBorder="1" applyAlignment="1" applyProtection="1">
      <protection locked="0"/>
    </xf>
    <xf numFmtId="1" fontId="1" fillId="0" borderId="41" xfId="0" applyNumberFormat="1" applyFont="1" applyBorder="1" applyAlignment="1" applyProtection="1">
      <protection locked="0"/>
    </xf>
    <xf numFmtId="164" fontId="22" fillId="0" borderId="46" xfId="0" applyNumberFormat="1" applyFont="1" applyBorder="1" applyAlignment="1" applyProtection="1">
      <protection locked="0"/>
    </xf>
    <xf numFmtId="164" fontId="4" fillId="0" borderId="0" xfId="0" applyNumberFormat="1" applyFont="1" applyBorder="1" applyAlignment="1" applyProtection="1">
      <protection locked="0"/>
    </xf>
    <xf numFmtId="0" fontId="2" fillId="0" borderId="25" xfId="0" applyNumberFormat="1" applyFont="1" applyBorder="1" applyAlignment="1" applyProtection="1">
      <protection locked="0"/>
    </xf>
    <xf numFmtId="164" fontId="6" fillId="0" borderId="51" xfId="0" applyNumberFormat="1" applyFont="1" applyBorder="1" applyAlignment="1" applyProtection="1">
      <protection locked="0"/>
    </xf>
    <xf numFmtId="164" fontId="5" fillId="0" borderId="0" xfId="0" applyNumberFormat="1" applyFont="1" applyBorder="1" applyAlignment="1" applyProtection="1">
      <protection locked="0"/>
    </xf>
    <xf numFmtId="1" fontId="1" fillId="0" borderId="0" xfId="0" applyNumberFormat="1" applyFont="1" applyBorder="1" applyAlignment="1" applyProtection="1">
      <protection locked="0"/>
    </xf>
    <xf numFmtId="165" fontId="6" fillId="0" borderId="0" xfId="0" applyNumberFormat="1" applyFont="1" applyBorder="1" applyAlignment="1" applyProtection="1">
      <protection locked="0"/>
    </xf>
    <xf numFmtId="164" fontId="2" fillId="0" borderId="45" xfId="0" applyNumberFormat="1" applyFont="1" applyBorder="1" applyAlignment="1" applyProtection="1"/>
    <xf numFmtId="164" fontId="2" fillId="0" borderId="41" xfId="0" applyNumberFormat="1" applyFont="1" applyBorder="1" applyAlignment="1" applyProtection="1"/>
    <xf numFmtId="164" fontId="4" fillId="0" borderId="46" xfId="0" applyNumberFormat="1" applyFont="1" applyBorder="1" applyAlignment="1" applyProtection="1"/>
    <xf numFmtId="164" fontId="4" fillId="0" borderId="42" xfId="0" applyNumberFormat="1" applyFont="1" applyBorder="1" applyAlignment="1" applyProtection="1"/>
    <xf numFmtId="164" fontId="2" fillId="0" borderId="47" xfId="0" applyNumberFormat="1" applyFont="1" applyBorder="1" applyAlignment="1" applyProtection="1"/>
    <xf numFmtId="164" fontId="2" fillId="0" borderId="43" xfId="0" applyNumberFormat="1" applyFont="1" applyBorder="1" applyAlignment="1" applyProtection="1"/>
    <xf numFmtId="164" fontId="2" fillId="0" borderId="40" xfId="0" applyNumberFormat="1" applyFont="1" applyBorder="1" applyAlignment="1" applyProtection="1"/>
    <xf numFmtId="164" fontId="2" fillId="0" borderId="8" xfId="0" applyNumberFormat="1" applyFont="1" applyBorder="1" applyAlignment="1" applyProtection="1"/>
    <xf numFmtId="164" fontId="2" fillId="0" borderId="32" xfId="0" applyNumberFormat="1" applyFont="1" applyBorder="1" applyAlignment="1" applyProtection="1"/>
    <xf numFmtId="164" fontId="2" fillId="0" borderId="44" xfId="0" applyNumberFormat="1" applyFont="1" applyBorder="1" applyAlignment="1" applyProtection="1"/>
    <xf numFmtId="164" fontId="2" fillId="0" borderId="0" xfId="0" applyNumberFormat="1" applyFont="1" applyBorder="1" applyAlignment="1" applyProtection="1"/>
    <xf numFmtId="164" fontId="22" fillId="0" borderId="46" xfId="0" applyNumberFormat="1" applyFont="1" applyBorder="1" applyAlignment="1" applyProtection="1"/>
    <xf numFmtId="164" fontId="22" fillId="0" borderId="42" xfId="0" applyNumberFormat="1" applyFont="1" applyBorder="1" applyAlignment="1" applyProtection="1"/>
    <xf numFmtId="1" fontId="1" fillId="0" borderId="50" xfId="0" applyNumberFormat="1" applyFont="1" applyBorder="1" applyAlignment="1" applyProtection="1"/>
    <xf numFmtId="1" fontId="1" fillId="0" borderId="52" xfId="0" applyNumberFormat="1" applyFont="1" applyBorder="1" applyAlignment="1" applyProtection="1"/>
    <xf numFmtId="1" fontId="1" fillId="0" borderId="25" xfId="0" applyNumberFormat="1" applyFont="1" applyBorder="1" applyAlignment="1" applyProtection="1"/>
    <xf numFmtId="164" fontId="6" fillId="0" borderId="51" xfId="0" applyNumberFormat="1" applyFont="1" applyBorder="1" applyAlignment="1" applyProtection="1"/>
    <xf numFmtId="0" fontId="23" fillId="0" borderId="57" xfId="0" applyFont="1" applyBorder="1" applyAlignment="1">
      <alignment horizontal="center"/>
    </xf>
    <xf numFmtId="8" fontId="18" fillId="0" borderId="39" xfId="0" applyNumberFormat="1" applyFont="1" applyBorder="1" applyAlignment="1" applyProtection="1">
      <alignment horizontal="center"/>
    </xf>
    <xf numFmtId="0" fontId="14" fillId="5" borderId="0" xfId="0" applyFont="1" applyFill="1" applyAlignment="1" applyProtection="1">
      <protection locked="0"/>
    </xf>
    <xf numFmtId="0" fontId="2" fillId="0" borderId="54" xfId="0" applyNumberFormat="1" applyFont="1" applyBorder="1" applyAlignment="1"/>
    <xf numFmtId="0" fontId="0" fillId="6" borderId="0" xfId="0" applyFill="1" applyAlignment="1"/>
    <xf numFmtId="8" fontId="16" fillId="0" borderId="0" xfId="0" applyNumberFormat="1" applyFont="1" applyBorder="1" applyAlignment="1" applyProtection="1"/>
    <xf numFmtId="6" fontId="16" fillId="0" borderId="0" xfId="0" applyNumberFormat="1" applyFont="1" applyBorder="1" applyAlignment="1" applyProtection="1">
      <protection locked="0"/>
    </xf>
    <xf numFmtId="8" fontId="18" fillId="0" borderId="58" xfId="0" applyNumberFormat="1" applyFont="1" applyBorder="1" applyAlignment="1" applyProtection="1">
      <alignment horizontal="center"/>
      <protection locked="0"/>
    </xf>
    <xf numFmtId="0" fontId="14" fillId="0" borderId="0" xfId="0" applyFont="1" applyBorder="1" applyAlignment="1" applyProtection="1">
      <alignment horizontal="center"/>
      <protection locked="0"/>
    </xf>
    <xf numFmtId="1" fontId="6" fillId="6" borderId="40" xfId="0" applyNumberFormat="1" applyFont="1" applyFill="1" applyBorder="1" applyAlignment="1" applyProtection="1">
      <protection locked="0"/>
    </xf>
    <xf numFmtId="0" fontId="2" fillId="6" borderId="44" xfId="0" applyNumberFormat="1" applyFont="1" applyFill="1" applyBorder="1" applyAlignment="1" applyProtection="1">
      <alignment horizontal="left"/>
      <protection locked="0"/>
    </xf>
    <xf numFmtId="0" fontId="2" fillId="6" borderId="40" xfId="0" applyNumberFormat="1" applyFont="1" applyFill="1" applyBorder="1" applyAlignment="1" applyProtection="1">
      <alignment horizontal="left"/>
      <protection locked="0"/>
    </xf>
    <xf numFmtId="170" fontId="14" fillId="6" borderId="33" xfId="0" applyNumberFormat="1" applyFont="1" applyFill="1" applyBorder="1" applyAlignment="1" applyProtection="1">
      <alignment horizontal="center"/>
      <protection locked="0"/>
    </xf>
    <xf numFmtId="0" fontId="14" fillId="6" borderId="0" xfId="0" applyFont="1" applyFill="1" applyAlignment="1" applyProtection="1">
      <alignment horizontal="center"/>
      <protection locked="0"/>
    </xf>
    <xf numFmtId="8" fontId="11" fillId="6" borderId="0" xfId="1" applyNumberFormat="1" applyFont="1" applyFill="1" applyAlignment="1" applyProtection="1">
      <alignment horizontal="center"/>
      <protection locked="0"/>
    </xf>
    <xf numFmtId="8" fontId="11" fillId="6" borderId="0" xfId="0" applyNumberFormat="1" applyFont="1" applyFill="1" applyAlignment="1" applyProtection="1">
      <alignment horizontal="center"/>
      <protection locked="0"/>
    </xf>
    <xf numFmtId="6" fontId="11" fillId="6" borderId="0" xfId="0" applyNumberFormat="1" applyFont="1" applyFill="1" applyAlignment="1" applyProtection="1">
      <alignment horizontal="center"/>
      <protection locked="0"/>
    </xf>
    <xf numFmtId="6" fontId="11" fillId="6" borderId="0" xfId="0" applyNumberFormat="1" applyFont="1" applyFill="1" applyAlignment="1" applyProtection="1">
      <alignment horizontal="left"/>
      <protection locked="0"/>
    </xf>
    <xf numFmtId="0" fontId="14" fillId="6" borderId="34" xfId="0" applyFont="1" applyFill="1" applyBorder="1" applyAlignment="1" applyProtection="1">
      <alignment horizontal="left"/>
      <protection locked="0"/>
    </xf>
    <xf numFmtId="170" fontId="14" fillId="6" borderId="0" xfId="0" applyNumberFormat="1" applyFont="1" applyFill="1" applyBorder="1" applyAlignment="1" applyProtection="1">
      <alignment horizontal="center"/>
      <protection locked="0"/>
    </xf>
    <xf numFmtId="1" fontId="2" fillId="6" borderId="36" xfId="0" applyNumberFormat="1" applyFont="1" applyFill="1" applyBorder="1" applyAlignment="1">
      <alignment horizontal="left"/>
    </xf>
    <xf numFmtId="1" fontId="2" fillId="6" borderId="26" xfId="0" applyNumberFormat="1" applyFont="1" applyFill="1" applyBorder="1" applyAlignment="1">
      <alignment horizontal="center"/>
    </xf>
    <xf numFmtId="1" fontId="2" fillId="6" borderId="22" xfId="0" applyNumberFormat="1" applyFont="1" applyFill="1" applyBorder="1" applyAlignment="1">
      <alignment horizontal="center"/>
    </xf>
    <xf numFmtId="1" fontId="2" fillId="6" borderId="35" xfId="0" applyNumberFormat="1" applyFont="1" applyFill="1" applyBorder="1" applyAlignment="1"/>
    <xf numFmtId="1" fontId="2" fillId="6" borderId="36" xfId="0" applyNumberFormat="1" applyFont="1" applyFill="1" applyBorder="1" applyAlignment="1">
      <alignment horizontal="center"/>
    </xf>
    <xf numFmtId="1" fontId="2" fillId="6" borderId="21" xfId="0" applyNumberFormat="1" applyFont="1" applyFill="1" applyBorder="1" applyAlignment="1">
      <alignment horizontal="center"/>
    </xf>
    <xf numFmtId="168" fontId="2" fillId="0" borderId="8" xfId="0" applyNumberFormat="1" applyFont="1" applyBorder="1" applyAlignment="1">
      <alignment horizontal="center"/>
    </xf>
    <xf numFmtId="164" fontId="6" fillId="0" borderId="45" xfId="0" applyNumberFormat="1" applyFont="1" applyBorder="1" applyAlignment="1" applyProtection="1">
      <protection locked="0"/>
    </xf>
    <xf numFmtId="171" fontId="6" fillId="0" borderId="45" xfId="1" applyNumberFormat="1" applyFont="1" applyBorder="1" applyAlignment="1" applyProtection="1">
      <protection locked="0"/>
    </xf>
    <xf numFmtId="164" fontId="6" fillId="0" borderId="44" xfId="0" applyNumberFormat="1" applyFont="1" applyBorder="1" applyAlignment="1" applyProtection="1">
      <protection locked="0"/>
    </xf>
    <xf numFmtId="164" fontId="6" fillId="0" borderId="47" xfId="0" applyNumberFormat="1" applyFont="1" applyBorder="1" applyAlignment="1" applyProtection="1">
      <protection locked="0"/>
    </xf>
    <xf numFmtId="164" fontId="6" fillId="0" borderId="48" xfId="0" applyNumberFormat="1" applyFont="1" applyBorder="1" applyAlignment="1" applyProtection="1">
      <protection locked="0"/>
    </xf>
    <xf numFmtId="164" fontId="6" fillId="0" borderId="8" xfId="0" applyNumberFormat="1" applyFont="1" applyBorder="1" applyAlignment="1" applyProtection="1">
      <protection locked="0"/>
    </xf>
    <xf numFmtId="164" fontId="6" fillId="0" borderId="49" xfId="0" applyNumberFormat="1" applyFont="1" applyBorder="1" applyAlignment="1" applyProtection="1">
      <protection locked="0"/>
    </xf>
    <xf numFmtId="1" fontId="24" fillId="0" borderId="50" xfId="0" applyNumberFormat="1" applyFont="1" applyBorder="1" applyAlignment="1" applyProtection="1">
      <protection locked="0"/>
    </xf>
    <xf numFmtId="0" fontId="2" fillId="0" borderId="41" xfId="0" applyNumberFormat="1" applyFont="1" applyFill="1" applyBorder="1" applyAlignment="1" applyProtection="1">
      <protection locked="0"/>
    </xf>
    <xf numFmtId="0" fontId="13" fillId="0" borderId="41" xfId="0" applyNumberFormat="1" applyFont="1" applyFill="1" applyBorder="1" applyAlignment="1" applyProtection="1">
      <protection locked="0"/>
    </xf>
    <xf numFmtId="0" fontId="2" fillId="0" borderId="6" xfId="0" applyNumberFormat="1" applyFont="1" applyFill="1" applyBorder="1" applyAlignment="1" applyProtection="1">
      <protection locked="0"/>
    </xf>
    <xf numFmtId="0" fontId="2" fillId="0" borderId="40" xfId="0" applyNumberFormat="1" applyFont="1" applyFill="1" applyBorder="1" applyAlignment="1" applyProtection="1">
      <protection locked="0"/>
    </xf>
    <xf numFmtId="1" fontId="1" fillId="0" borderId="41" xfId="0" applyNumberFormat="1" applyFont="1" applyFill="1" applyBorder="1" applyAlignment="1" applyProtection="1">
      <protection locked="0"/>
    </xf>
    <xf numFmtId="0" fontId="2" fillId="0" borderId="27" xfId="0" applyNumberFormat="1" applyFont="1" applyBorder="1" applyAlignment="1">
      <alignment horizontal="center"/>
    </xf>
    <xf numFmtId="0" fontId="12" fillId="6" borderId="13" xfId="0" applyFont="1" applyFill="1" applyBorder="1" applyAlignment="1" applyProtection="1">
      <alignment horizontal="center"/>
      <protection locked="0"/>
    </xf>
    <xf numFmtId="0" fontId="12" fillId="6" borderId="14" xfId="0" applyFont="1" applyFill="1" applyBorder="1" applyAlignment="1" applyProtection="1">
      <alignment horizontal="center"/>
      <protection locked="0"/>
    </xf>
    <xf numFmtId="0" fontId="12" fillId="6" borderId="15" xfId="0" applyFont="1" applyFill="1" applyBorder="1" applyAlignment="1" applyProtection="1">
      <alignment horizontal="center"/>
      <protection locked="0"/>
    </xf>
    <xf numFmtId="0" fontId="9" fillId="2" borderId="16" xfId="0" applyFont="1" applyFill="1" applyBorder="1" applyAlignment="1" applyProtection="1">
      <alignment horizontal="center"/>
      <protection locked="0"/>
    </xf>
    <xf numFmtId="0" fontId="9" fillId="2" borderId="17" xfId="0" applyFont="1" applyFill="1" applyBorder="1" applyAlignment="1" applyProtection="1">
      <alignment horizontal="center"/>
      <protection locked="0"/>
    </xf>
    <xf numFmtId="0" fontId="2" fillId="0" borderId="16" xfId="0" applyFont="1" applyFill="1" applyBorder="1" applyAlignment="1" applyProtection="1">
      <alignment horizontal="center"/>
      <protection locked="0"/>
    </xf>
    <xf numFmtId="0" fontId="2" fillId="0" borderId="17" xfId="0" applyFont="1" applyFill="1" applyBorder="1" applyAlignment="1" applyProtection="1">
      <alignment horizontal="center"/>
      <protection locked="0"/>
    </xf>
    <xf numFmtId="0" fontId="2" fillId="0" borderId="18" xfId="0"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0" fontId="2" fillId="0" borderId="19" xfId="0" applyFont="1" applyFill="1" applyBorder="1" applyAlignment="1" applyProtection="1">
      <alignment horizontal="center"/>
      <protection locked="0"/>
    </xf>
    <xf numFmtId="0" fontId="2" fillId="0" borderId="20" xfId="0" applyFont="1" applyFill="1" applyBorder="1" applyAlignment="1" applyProtection="1">
      <alignment horizontal="center"/>
      <protection locked="0"/>
    </xf>
    <xf numFmtId="0" fontId="15" fillId="0" borderId="23" xfId="0" applyFont="1" applyBorder="1" applyAlignment="1" applyProtection="1">
      <alignment horizontal="center"/>
      <protection locked="0"/>
    </xf>
    <xf numFmtId="0" fontId="15" fillId="0" borderId="0" xfId="0" applyFont="1" applyBorder="1" applyAlignment="1" applyProtection="1">
      <alignment horizontal="center"/>
      <protection locked="0"/>
    </xf>
  </cellXfs>
  <cellStyles count="2">
    <cellStyle name="Currency" xfId="1" builtinId="4"/>
    <cellStyle name="Normal" xfId="0" builtinId="0"/>
  </cellStyles>
  <dxfs count="72">
    <dxf>
      <font>
        <b val="0"/>
        <i val="0"/>
        <strike val="0"/>
        <condense val="0"/>
        <extend val="0"/>
        <outline val="0"/>
        <shadow val="0"/>
        <u val="none"/>
        <vertAlign val="baseline"/>
        <sz val="11"/>
        <color indexed="8"/>
        <name val="Calibri"/>
        <scheme val="none"/>
      </font>
      <numFmt numFmtId="0" formatCode="General"/>
      <alignment horizontal="general" vertical="bottom" textRotation="0" wrapText="0" relativeIndent="0" justifyLastLine="0" shrinkToFit="0" readingOrder="0"/>
    </dxf>
    <dxf>
      <font>
        <b val="0"/>
        <i val="0"/>
        <strike val="0"/>
        <condense val="0"/>
        <extend val="0"/>
        <outline val="0"/>
        <shadow val="0"/>
        <u val="none"/>
        <vertAlign val="baseline"/>
        <sz val="11"/>
        <color indexed="8"/>
        <name val="Calibri"/>
        <scheme val="none"/>
      </font>
      <numFmt numFmtId="0" formatCode="General"/>
      <alignment horizontal="general" vertical="bottom" textRotation="0" wrapText="0" relativeIndent="0" justifyLastLine="0" shrinkToFit="0" readingOrder="0"/>
    </dxf>
    <dxf>
      <font>
        <b val="0"/>
        <i val="0"/>
        <strike val="0"/>
        <condense val="0"/>
        <extend val="0"/>
        <outline val="0"/>
        <shadow val="0"/>
        <u val="none"/>
        <vertAlign val="baseline"/>
        <sz val="11"/>
        <color indexed="8"/>
        <name val="Calibri"/>
        <scheme val="none"/>
      </font>
      <numFmt numFmtId="166" formatCode="&quot; &quot;&quot;$&quot;* #,##0.00&quot; &quot;;&quot; &quot;&quot;$&quot;* \(#,##0.00\);&quot; &quot;&quot;$&quot;* &quot;-&quot;??&quot; &quot;"/>
      <alignment horizontal="general"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numFmt numFmtId="166" formatCode="&quot; &quot;&quot;$&quot;* #,##0.00&quot; &quot;;&quot; &quot;&quot;$&quot;* \(#,##0.00\);&quot; &quot;&quot;$&quot;* &quot;-&quot;??&quot; &quot;"/>
      <alignment horizontal="general"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numFmt numFmtId="167" formatCode="0.000%"/>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numFmt numFmtId="166" formatCode="&quot; &quot;&quot;$&quot;* #,##0.00&quot; &quot;;&quot; &quot;&quot;$&quot;* \(#,##0.00\);&quot; &quot;&quot;$&quot;* &quot;-&quot;??&quot; &quot;"/>
      <alignment horizontal="general"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numFmt numFmtId="168" formatCode="mm/dd/yy;@"/>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numFmt numFmtId="0" formatCode="Genera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alignment horizontal="general" vertical="bottom" textRotation="0" wrapText="0" relativeIndent="0" justifyLastLine="0" shrinkToFit="0" readingOrder="0"/>
    </dxf>
    <dxf>
      <font>
        <strike val="0"/>
        <outline val="0"/>
        <shadow val="0"/>
        <u val="none"/>
        <vertAlign val="baseline"/>
        <sz val="11"/>
        <name val="Calibri"/>
        <scheme val="none"/>
      </font>
      <fill>
        <patternFill patternType="solid">
          <fgColor indexed="64"/>
          <bgColor rgb="FF00B050"/>
        </patternFill>
      </fill>
    </dxf>
    <dxf>
      <font>
        <b val="0"/>
        <i val="0"/>
        <strike val="0"/>
        <condense val="0"/>
        <extend val="0"/>
        <outline val="0"/>
        <shadow val="0"/>
        <u val="none"/>
        <vertAlign val="baseline"/>
        <sz val="11"/>
        <color indexed="8"/>
        <name val="Calibri"/>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34" formatCode="_(&quot;$&quot;* #,##0.00_);_(&quot;$&quot;* \(#,##0.00\);_(&quot;$&quot;* &quot;-&quot;??_);_(@_)"/>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166" formatCode="&quot; &quot;&quot;$&quot;* #,##0.00&quot; &quot;;&quot; &quot;&quot;$&quot;* \(#,##0.00\);&quot; &quot;&quot;$&quot;* &quot;-&quot;??&quot; &quot;"/>
      <alignment horizontal="general" vertical="bottom" textRotation="0" wrapText="0" indent="0" justifyLastLine="0" shrinkToFit="0" readingOrder="0"/>
      <border diagonalUp="0" diagonalDown="0">
        <left style="thin">
          <color indexed="9"/>
        </left>
        <right style="thin">
          <color indexed="9"/>
        </right>
        <top style="thin">
          <color indexed="9"/>
        </top>
        <bottom style="thin">
          <color indexed="9"/>
        </bottom>
      </border>
    </dxf>
    <dxf>
      <font>
        <b val="0"/>
        <i val="0"/>
        <strike val="0"/>
        <condense val="0"/>
        <extend val="0"/>
        <outline val="0"/>
        <shadow val="0"/>
        <u val="none"/>
        <vertAlign val="baseline"/>
        <sz val="11"/>
        <color indexed="8"/>
        <name val="Calibri"/>
        <scheme val="none"/>
      </font>
      <numFmt numFmtId="166" formatCode="&quot; &quot;&quot;$&quot;* #,##0.00&quot; &quot;;&quot; &quot;&quot;$&quot;* \(#,##0.00\);&quot; &quot;&quot;$&quot;* &quot;-&quot;??&quot; &quot;"/>
      <alignment horizontal="general" vertical="bottom" textRotation="0" wrapText="0" indent="0" justifyLastLine="0" shrinkToFit="0" readingOrder="0"/>
      <border diagonalUp="0" diagonalDown="0">
        <left style="thin">
          <color indexed="9"/>
        </left>
        <right style="thin">
          <color indexed="9"/>
        </right>
        <top style="thin">
          <color indexed="9"/>
        </top>
        <bottom style="thin">
          <color indexed="9"/>
        </bottom>
      </border>
    </dxf>
    <dxf>
      <font>
        <b val="0"/>
        <i val="0"/>
        <strike val="0"/>
        <condense val="0"/>
        <extend val="0"/>
        <outline val="0"/>
        <shadow val="0"/>
        <u val="none"/>
        <vertAlign val="baseline"/>
        <sz val="11"/>
        <color indexed="8"/>
        <name val="Calibri"/>
        <scheme val="none"/>
      </font>
      <numFmt numFmtId="167" formatCode="0.000%"/>
      <alignment horizontal="center" vertical="bottom" textRotation="0" wrapText="0" indent="0" justifyLastLine="0" shrinkToFit="0" readingOrder="0"/>
      <border diagonalUp="0" diagonalDown="0">
        <left style="thin">
          <color indexed="9"/>
        </left>
        <right style="thin">
          <color indexed="9"/>
        </right>
        <top style="thin">
          <color indexed="8"/>
        </top>
        <bottom style="thin">
          <color indexed="9"/>
        </bottom>
      </border>
    </dxf>
    <dxf>
      <font>
        <b val="0"/>
        <i val="0"/>
        <strike val="0"/>
        <condense val="0"/>
        <extend val="0"/>
        <outline val="0"/>
        <shadow val="0"/>
        <u val="none"/>
        <vertAlign val="baseline"/>
        <sz val="11"/>
        <color indexed="8"/>
        <name val="Calibri"/>
        <scheme val="none"/>
      </font>
      <numFmt numFmtId="166" formatCode="&quot; &quot;&quot;$&quot;* #,##0.00&quot; &quot;;&quot; &quot;&quot;$&quot;* \(#,##0.00\);&quot; &quot;&quot;$&quot;* &quot;-&quot;??&quot; &quot;"/>
      <alignment horizontal="general" vertical="bottom" textRotation="0" wrapText="0" indent="0" justifyLastLine="0" shrinkToFit="0" readingOrder="0"/>
      <border diagonalUp="0" diagonalDown="0">
        <left style="thin">
          <color indexed="9"/>
        </left>
        <right style="thin">
          <color indexed="9"/>
        </right>
        <top style="thin">
          <color indexed="9"/>
        </top>
        <bottom style="thin">
          <color indexed="9"/>
        </bottom>
      </border>
    </dxf>
    <dxf>
      <font>
        <b val="0"/>
        <i val="0"/>
        <strike val="0"/>
        <condense val="0"/>
        <extend val="0"/>
        <outline val="0"/>
        <shadow val="0"/>
        <u val="none"/>
        <vertAlign val="baseline"/>
        <sz val="11"/>
        <color indexed="8"/>
        <name val="Calibri"/>
        <scheme val="none"/>
      </font>
      <numFmt numFmtId="19" formatCode="m/d/yyyy"/>
      <alignment horizontal="center" vertical="bottom" textRotation="0" wrapText="0" indent="0" justifyLastLine="0" shrinkToFit="0" readingOrder="0"/>
      <border diagonalUp="0" diagonalDown="0">
        <left style="thin">
          <color indexed="9"/>
        </left>
        <right style="thin">
          <color indexed="9"/>
        </right>
        <top style="thin">
          <color indexed="8"/>
        </top>
        <bottom style="thin">
          <color indexed="9"/>
        </bottom>
      </border>
    </dxf>
    <dxf>
      <font>
        <b val="0"/>
        <i val="0"/>
        <strike val="0"/>
        <condense val="0"/>
        <extend val="0"/>
        <outline val="0"/>
        <shadow val="0"/>
        <u val="none"/>
        <vertAlign val="baseline"/>
        <sz val="11"/>
        <color indexed="8"/>
        <name val="Calibri"/>
        <scheme val="none"/>
      </font>
      <numFmt numFmtId="0" formatCode="General"/>
      <alignment horizontal="center" vertical="bottom" textRotation="0" wrapText="0" indent="0" justifyLastLine="0" shrinkToFit="0" readingOrder="0"/>
      <border diagonalUp="0" diagonalDown="0">
        <left/>
        <right style="thin">
          <color indexed="9"/>
        </right>
        <top style="thin">
          <color indexed="9"/>
        </top>
        <bottom style="thin">
          <color indexed="9"/>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alignment horizontal="general" vertical="bottom" textRotation="0" wrapText="0" indent="0" justifyLastLine="0" shrinkToFit="0" readingOrder="0"/>
    </dxf>
    <dxf>
      <font>
        <strike val="0"/>
        <outline val="0"/>
        <shadow val="0"/>
        <u val="none"/>
        <vertAlign val="baseline"/>
        <sz val="11"/>
        <color indexed="8"/>
        <name val="Calibri"/>
        <scheme val="none"/>
      </font>
      <fill>
        <patternFill patternType="solid">
          <fgColor indexed="64"/>
          <bgColor rgb="FF00B050"/>
        </patternFill>
      </fill>
    </dxf>
    <dxf>
      <font>
        <b val="0"/>
        <i val="0"/>
        <strike val="0"/>
        <condense val="0"/>
        <extend val="0"/>
        <outline val="0"/>
        <shadow val="0"/>
        <u val="none"/>
        <vertAlign val="baseline"/>
        <sz val="11"/>
        <color indexed="8"/>
        <name val="Calibri"/>
        <scheme val="none"/>
      </font>
      <numFmt numFmtId="0" formatCode="General"/>
      <alignment horizontal="general" vertical="bottom" textRotation="0" wrapText="0" indent="0" justifyLastLine="0" shrinkToFit="0" readingOrder="0"/>
      <border diagonalUp="0" diagonalDown="0">
        <left/>
        <right/>
        <top style="thin">
          <color indexed="9"/>
        </top>
        <bottom style="thin">
          <color indexed="9"/>
        </bottom>
        <vertical/>
        <horizontal/>
      </border>
    </dxf>
    <dxf>
      <border diagonalUp="0" diagonalDown="0">
        <left style="thin">
          <color indexed="64"/>
        </left>
        <right style="thin">
          <color indexed="64"/>
        </right>
        <top style="thin">
          <color indexed="64"/>
        </top>
        <bottom style="thin">
          <color indexed="64"/>
        </bottom>
      </border>
    </dxf>
    <dxf>
      <border outline="0">
        <bottom style="thin">
          <color indexed="9"/>
        </bottom>
      </border>
    </dxf>
    <dxf>
      <font>
        <b val="0"/>
        <i val="0"/>
        <strike val="0"/>
        <condense val="0"/>
        <extend val="0"/>
        <outline val="0"/>
        <shadow val="0"/>
        <u val="none"/>
        <vertAlign val="baseline"/>
        <sz val="11"/>
        <color indexed="8"/>
        <name val="Calibri"/>
        <scheme val="none"/>
      </font>
      <numFmt numFmtId="0" formatCode="General"/>
      <alignment horizontal="center" vertical="bottom" textRotation="0" wrapText="0" indent="0" justifyLastLine="0" shrinkToFit="0" readingOrder="0"/>
      <border diagonalUp="0" diagonalDown="0" outline="0">
        <left style="thin">
          <color indexed="9"/>
        </left>
        <right style="thin">
          <color indexed="9"/>
        </right>
        <top/>
        <bottom/>
      </border>
    </dxf>
    <dxf>
      <font>
        <b val="0"/>
        <i val="0"/>
        <strike val="0"/>
        <condense val="0"/>
        <extend val="0"/>
        <outline val="0"/>
        <shadow val="0"/>
        <u val="none"/>
        <vertAlign val="baseline"/>
        <sz val="11"/>
        <color indexed="8"/>
        <name val="Calibri"/>
        <scheme val="minor"/>
      </font>
      <alignment horizontal="center"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0" formatCode="&quot;$&quot;#,##0_);[Red]\(&quot;$&quot;#,##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2" formatCode="&quot;$&quot;#,##0.00_);[Red]\(&quot;$&quot;#,##0.00\)"/>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2" formatCode="&quot;$&quot;#,##0.00_);[Red]\(&quot;$&quot;#,##0.00\)"/>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2" formatCode="&quot;$&quot;#,##0.00_);[Red]\(&quot;$&quot;#,##0.00\)"/>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indexed="8"/>
        <name val="Calibri"/>
        <scheme val="minor"/>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indexed="8"/>
        <name val="Calibri"/>
        <scheme val="minor"/>
      </font>
      <numFmt numFmtId="170" formatCode="m/d;@"/>
      <alignment horizontal="general" vertical="bottom" textRotation="0" wrapText="0" indent="0" justifyLastLine="0" shrinkToFit="0" readingOrder="0"/>
      <protection locked="0" hidden="0"/>
    </dxf>
    <dxf>
      <border outline="0">
        <left style="thin">
          <color rgb="FF000000"/>
        </left>
        <top style="thin">
          <color rgb="FF000000"/>
        </top>
      </border>
    </dxf>
    <dxf>
      <protection locked="0" hidden="0"/>
    </dxf>
    <dxf>
      <font>
        <b val="0"/>
        <i val="0"/>
        <strike val="0"/>
        <condense val="0"/>
        <extend val="0"/>
        <outline val="0"/>
        <shadow val="0"/>
        <u val="none"/>
        <vertAlign val="baseline"/>
        <sz val="11"/>
        <color theme="0"/>
        <name val="Calibri"/>
        <scheme val="minor"/>
      </font>
      <numFmt numFmtId="10" formatCode="&quot;$&quot;#,##0_);[Red]\(&quot;$&quot;#,##0\)"/>
      <fill>
        <patternFill patternType="solid">
          <fgColor indexed="64"/>
          <bgColor rgb="FF00B05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indexed="8"/>
        <name val="Calibri"/>
        <scheme val="minor"/>
      </font>
      <alignment horizontal="center" vertical="bottom" textRotation="0" wrapText="0" indent="0" justifyLastLine="0" shrinkToFit="0" readingOrder="0"/>
      <border diagonalUp="0" diagonalDown="0" outline="0">
        <left/>
        <right style="thin">
          <color indexed="64"/>
        </right>
        <top style="thin">
          <color auto="1"/>
        </top>
        <bottom style="thin">
          <color auto="1"/>
        </bottom>
      </border>
      <protection locked="0" hidden="0"/>
    </dxf>
    <dxf>
      <font>
        <b val="0"/>
        <i val="0"/>
        <strike val="0"/>
        <condense val="0"/>
        <extend val="0"/>
        <outline val="0"/>
        <shadow val="0"/>
        <u val="none"/>
        <vertAlign val="baseline"/>
        <sz val="11"/>
        <color auto="1"/>
        <name val="Calibri"/>
        <scheme val="minor"/>
      </font>
      <numFmt numFmtId="10" formatCode="&quot;$&quot;#,##0_);[Red]\(&quot;$&quot;#,##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0" formatCode="&quot;$&quot;#,##0_);[Red]\(&quot;$&quot;#,##0\)"/>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2" formatCode="&quot;$&quot;#,##0.00_);[Red]\(&quot;$&quot;#,##0.00\)"/>
      <alignment horizontal="general" vertical="bottom" textRotation="0" wrapText="0" relativeIndent="0" justifyLastLine="0" shrinkToFit="0" readingOrder="0"/>
      <protection locked="1" hidden="0"/>
    </dxf>
    <dxf>
      <font>
        <b val="0"/>
        <i val="0"/>
        <strike val="0"/>
        <condense val="0"/>
        <extend val="0"/>
        <outline val="0"/>
        <shadow val="0"/>
        <u val="none"/>
        <vertAlign val="baseline"/>
        <sz val="11"/>
        <color auto="1"/>
        <name val="Calibri"/>
        <scheme val="minor"/>
      </font>
      <numFmt numFmtId="12" formatCode="&quot;$&quot;#,##0.00_);[Red]\(&quot;$&quot;#,##0.00\)"/>
      <alignment horizontal="general" vertical="bottom" textRotation="0" wrapText="0" relativeIndent="0" justifyLastLine="0" shrinkToFit="0" readingOrder="0"/>
      <protection locked="0" hidden="0"/>
    </dxf>
    <dxf>
      <font>
        <b val="0"/>
        <i val="0"/>
        <strike val="0"/>
        <condense val="0"/>
        <extend val="0"/>
        <outline val="0"/>
        <shadow val="0"/>
        <u val="none"/>
        <vertAlign val="baseline"/>
        <sz val="11"/>
        <color indexed="8"/>
        <name val="Calibri"/>
        <scheme val="minor"/>
      </font>
      <alignment horizontal="general" vertical="bottom" textRotation="0" wrapText="0" relativeIndent="0" justifyLastLine="0" shrinkToFit="0" readingOrder="0"/>
      <protection locked="0" hidden="0"/>
    </dxf>
    <dxf>
      <font>
        <b val="0"/>
        <i val="0"/>
        <strike val="0"/>
        <condense val="0"/>
        <extend val="0"/>
        <outline val="0"/>
        <shadow val="0"/>
        <u val="none"/>
        <vertAlign val="baseline"/>
        <sz val="11"/>
        <color indexed="8"/>
        <name val="Calibri"/>
        <scheme val="minor"/>
      </font>
      <numFmt numFmtId="170" formatCode="m/d;@"/>
      <alignment horizontal="general" vertical="bottom" textRotation="0" wrapText="0" relativeIndent="0" justifyLastLine="0" shrinkToFit="0" readingOrder="0"/>
      <border diagonalUp="0" diagonalDown="0">
        <left style="thin">
          <color indexed="64"/>
        </left>
        <right/>
        <top style="thin">
          <color auto="1"/>
        </top>
        <bottom style="thin">
          <color auto="1"/>
        </bottom>
      </border>
      <protection locked="0" hidden="0"/>
    </dxf>
    <dxf>
      <font>
        <strike val="0"/>
        <outline val="0"/>
        <shadow val="0"/>
        <u val="none"/>
        <vertAlign val="baseline"/>
        <sz val="11"/>
        <name val="Calibri"/>
        <scheme val="minor"/>
      </font>
      <protection locked="0" hidden="0"/>
    </dxf>
    <dxf>
      <font>
        <strike val="0"/>
        <outline val="0"/>
        <shadow val="0"/>
        <u val="none"/>
        <vertAlign val="baseline"/>
        <sz val="11"/>
        <name val="Calibri"/>
        <scheme val="minor"/>
      </font>
      <fill>
        <patternFill patternType="solid">
          <fgColor indexed="64"/>
          <bgColor rgb="FF00B050"/>
        </patternFill>
      </fill>
      <protection locked="0" hidden="0"/>
    </dxf>
    <dxf>
      <protection locked="1" hidden="0"/>
    </dxf>
    <dxf>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border diagonalUp="0" diagonalDown="0">
        <left style="thin">
          <color indexed="64"/>
        </left>
        <right style="thin">
          <color indexed="64"/>
        </right>
        <top style="thin">
          <color auto="1"/>
        </top>
        <bottom style="thin">
          <color auto="1"/>
        </bottom>
        <vertical/>
        <horizontal style="thin">
          <color auto="1"/>
        </horizontal>
      </border>
      <protection locked="1" hidden="0"/>
    </dxf>
    <dxf>
      <protection locked="1" hidden="0"/>
    </dxf>
    <dxf>
      <font>
        <b/>
      </font>
      <border diagonalUp="0" diagonalDown="0" outline="0">
        <left style="thin">
          <color indexed="64"/>
        </left>
        <right style="thin">
          <color indexed="64"/>
        </right>
        <top style="thin">
          <color auto="1"/>
        </top>
        <bottom style="thin">
          <color auto="1"/>
        </bottom>
      </border>
      <protection locked="0" hidden="0"/>
    </dxf>
    <dxf>
      <font>
        <b val="0"/>
        <i val="0"/>
        <strike val="0"/>
        <condense val="0"/>
        <extend val="0"/>
        <outline val="0"/>
        <shadow val="0"/>
        <u val="none"/>
        <vertAlign val="baseline"/>
        <sz val="11"/>
        <color indexed="8"/>
        <name val="Calibri"/>
        <scheme val="none"/>
      </font>
      <numFmt numFmtId="0" formatCode="General"/>
      <alignment horizontal="general" vertical="bottom" textRotation="0" wrapText="0" relativeIndent="0" justifyLastLine="0" shrinkToFit="0" readingOrder="0"/>
      <border diagonalUp="0" diagonalDown="0" outline="0">
        <left/>
        <right/>
        <top style="thin">
          <color indexed="9"/>
        </top>
        <bottom style="thin">
          <color indexed="9"/>
        </bottom>
      </border>
      <protection locked="0" hidden="0"/>
    </dxf>
    <dxf>
      <border diagonalUp="0" diagonalDown="0">
        <left style="thin">
          <color indexed="64"/>
        </left>
        <right style="thin">
          <color indexed="64"/>
        </right>
        <top style="thin">
          <color indexed="64"/>
        </top>
        <bottom style="thin">
          <color indexed="64"/>
        </bottom>
      </border>
    </dxf>
    <dxf>
      <protection locked="0" hidden="0"/>
    </dxf>
    <dxf>
      <border outline="0">
        <bottom style="thin">
          <color indexed="9"/>
        </bottom>
      </border>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00B050"/>
        </patternFill>
      </fill>
      <alignment horizontal="center" vertical="bottom" textRotation="0" wrapText="0" relativeIndent="0" justifyLastLine="0" shrinkToFit="0" readingOrder="0"/>
      <border diagonalUp="0" diagonalDown="0" outline="0">
        <left style="thin">
          <color indexed="9"/>
        </left>
        <right style="thin">
          <color indexed="9"/>
        </right>
        <top/>
        <bottom/>
      </border>
      <protection locked="0" hidden="0"/>
    </dxf>
    <dxf>
      <font>
        <b/>
        <i val="0"/>
        <color rgb="FF008000"/>
      </font>
    </dxf>
    <dxf>
      <font>
        <b/>
        <i val="0"/>
        <color rgb="FF008000"/>
      </font>
    </dxf>
    <dxf>
      <font>
        <b/>
        <i val="0"/>
        <color rgb="FF008000"/>
      </font>
    </dxf>
    <dxf>
      <font>
        <b/>
        <i val="0"/>
        <color rgb="FFFF0000"/>
      </font>
    </dxf>
    <dxf>
      <font>
        <b/>
        <i val="0"/>
        <color rgb="FF00800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AAAAAA"/>
      <rgbColor rgb="00DD0806"/>
      <rgbColor rgb="001FB714"/>
      <rgbColor rgb="00C0C0C0"/>
      <rgbColor rgb="00AAAAAA"/>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color rgb="FF5F5F5F"/>
      <color rgb="FF777777"/>
      <color rgb="FF00FF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youtube.com/channel/UCUqnBcanbyX4lwgiYbCOr1Q"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78301</xdr:colOff>
      <xdr:row>1</xdr:row>
      <xdr:rowOff>44184</xdr:rowOff>
    </xdr:from>
    <xdr:to>
      <xdr:col>11</xdr:col>
      <xdr:colOff>91001</xdr:colOff>
      <xdr:row>18</xdr:row>
      <xdr:rowOff>94984</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74" t="28387" b="24321"/>
        <a:stretch/>
      </xdr:blipFill>
      <xdr:spPr>
        <a:xfrm rot="21423546">
          <a:off x="78301" y="234684"/>
          <a:ext cx="9232900" cy="3289300"/>
        </a:xfrm>
        <a:prstGeom prst="roundRect">
          <a:avLst>
            <a:gd name="adj" fmla="val 16667"/>
          </a:avLst>
        </a:prstGeom>
        <a:ln>
          <a:noFill/>
        </a:ln>
        <a:effectLst>
          <a:outerShdw blurRad="152400" dist="12000" dir="900000" sy="98000" kx="110000" ky="200000" algn="tl" rotWithShape="0">
            <a:srgbClr val="000000">
              <a:alpha val="30000"/>
            </a:srgbClr>
          </a:outerShdw>
        </a:effectLst>
        <a:scene3d>
          <a:camera prst="perspectiveRelaxed">
            <a:rot lat="19800000" lon="1200000" rev="20820000"/>
          </a:camera>
          <a:lightRig rig="threePt" dir="t"/>
        </a:scene3d>
        <a:sp3d contourW="6350" prstMaterial="matte">
          <a:bevelT w="101600" h="101600"/>
          <a:contourClr>
            <a:srgbClr val="969696"/>
          </a:contourClr>
        </a:sp3d>
      </xdr:spPr>
    </xdr:pic>
    <xdr:clientData/>
  </xdr:twoCellAnchor>
  <xdr:twoCellAnchor>
    <xdr:from>
      <xdr:col>0</xdr:col>
      <xdr:colOff>635000</xdr:colOff>
      <xdr:row>21</xdr:row>
      <xdr:rowOff>101600</xdr:rowOff>
    </xdr:from>
    <xdr:to>
      <xdr:col>11</xdr:col>
      <xdr:colOff>139700</xdr:colOff>
      <xdr:row>28</xdr:row>
      <xdr:rowOff>127000</xdr:rowOff>
    </xdr:to>
    <xdr:sp macro="" textlink="">
      <xdr:nvSpPr>
        <xdr:cNvPr id="3" name="TextBox 2">
          <a:hlinkClick xmlns:r="http://schemas.openxmlformats.org/officeDocument/2006/relationships" r:id="rId2"/>
        </xdr:cNvPr>
        <xdr:cNvSpPr txBox="1"/>
      </xdr:nvSpPr>
      <xdr:spPr>
        <a:xfrm>
          <a:off x="635000" y="4102100"/>
          <a:ext cx="8724900" cy="1358900"/>
        </a:xfrm>
        <a:prstGeom prst="rect">
          <a:avLst/>
        </a:prstGeom>
        <a:gradFill>
          <a:gsLst>
            <a:gs pos="0">
              <a:srgbClr val="4D4D4D"/>
            </a:gs>
            <a:gs pos="45000">
              <a:schemeClr val="bg1">
                <a:lumMod val="65000"/>
              </a:schemeClr>
            </a:gs>
            <a:gs pos="79000">
              <a:schemeClr val="bg1">
                <a:lumMod val="85000"/>
              </a:schemeClr>
            </a:gs>
            <a:gs pos="100000">
              <a:schemeClr val="bg1">
                <a:lumMod val="85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Welcome</a:t>
          </a:r>
          <a:r>
            <a:rPr lang="en-US" sz="1600" b="1" baseline="0"/>
            <a:t> to My BUDget...Your $aving Friend!</a:t>
          </a:r>
        </a:p>
        <a:p>
          <a:pPr algn="ctr"/>
          <a:r>
            <a:rPr lang="en-US" sz="1600" b="1" baseline="0"/>
            <a:t>This is the first step to getting control of your finances and stop letting them control you!</a:t>
          </a:r>
        </a:p>
        <a:p>
          <a:pPr algn="ctr"/>
          <a:r>
            <a:rPr lang="en-US" sz="1600" b="1" baseline="0"/>
            <a:t>"My BUDget" will be your $aving Friend and guide you every step of the way.</a:t>
          </a:r>
        </a:p>
        <a:p>
          <a:pPr algn="ctr"/>
          <a:r>
            <a:rPr lang="en-US" sz="1600" b="1" baseline="0"/>
            <a:t>Helpful comments will appear when you put the cursor over table headers throughout the BUDget.</a:t>
          </a:r>
        </a:p>
        <a:p>
          <a:pPr algn="ctr"/>
          <a:r>
            <a:rPr lang="en-US" sz="1600" b="1" baseline="0"/>
            <a:t>Please watch the </a:t>
          </a:r>
          <a:r>
            <a:rPr lang="en-US" sz="1600" b="1" baseline="0">
              <a:solidFill>
                <a:srgbClr val="00B050"/>
              </a:solidFill>
            </a:rPr>
            <a:t>TUTORIAL </a:t>
          </a:r>
          <a:r>
            <a:rPr lang="en-US" sz="1600" b="1" baseline="0"/>
            <a:t>to get up to speed and start $aving!</a:t>
          </a:r>
          <a:endParaRPr lang="en-US" sz="1600" b="1"/>
        </a:p>
      </xdr:txBody>
    </xdr:sp>
    <xdr:clientData/>
  </xdr:twoCellAnchor>
</xdr:wsDr>
</file>

<file path=xl/tables/table1.xml><?xml version="1.0" encoding="utf-8"?>
<table xmlns="http://schemas.openxmlformats.org/spreadsheetml/2006/main" id="7" name="Table7" displayName="Table7" ref="B2:P34" totalsRowShown="0" headerRowDxfId="65" dataDxfId="63" headerRowBorderDxfId="64" tableBorderDxfId="62">
  <autoFilter ref="B2:P34"/>
  <tableColumns count="15">
    <tableColumn id="1" name="Categories" dataDxfId="61"/>
    <tableColumn id="2" name="Budget" dataDxfId="60"/>
    <tableColumn id="14" name="January" dataDxfId="59"/>
    <tableColumn id="5" name="February" dataDxfId="58"/>
    <tableColumn id="7" name="March" dataDxfId="57"/>
    <tableColumn id="8" name="April" dataDxfId="56"/>
    <tableColumn id="6" name="May" dataDxfId="55"/>
    <tableColumn id="9" name="June" dataDxfId="54"/>
    <tableColumn id="12" name="July" dataDxfId="53"/>
    <tableColumn id="11" name="August" dataDxfId="52"/>
    <tableColumn id="10" name="September" dataDxfId="51"/>
    <tableColumn id="13" name="October" dataDxfId="50"/>
    <tableColumn id="4" name="November" dataDxfId="49"/>
    <tableColumn id="15" name="December" dataDxfId="48"/>
    <tableColumn id="3" name="ANNUAL" dataDxfId="47"/>
  </tableColumns>
  <tableStyleInfo name="TableStyleMedium21" showFirstColumn="0" showLastColumn="0" showRowStripes="1" showColumnStripes="0"/>
</table>
</file>

<file path=xl/tables/table2.xml><?xml version="1.0" encoding="utf-8"?>
<table xmlns="http://schemas.openxmlformats.org/spreadsheetml/2006/main" id="4" name="Table85" displayName="Table85" ref="B2:H189" totalsRowShown="0" headerRowDxfId="46" dataDxfId="45">
  <autoFilter ref="B2:H189"/>
  <tableColumns count="7">
    <tableColumn id="1" name="Date" dataDxfId="44"/>
    <tableColumn id="2" name="Transaction" dataDxfId="43"/>
    <tableColumn id="3" name="Amount" dataDxfId="42" dataCellStyle="Currency"/>
    <tableColumn id="4" name="Balance" dataDxfId="41">
      <calculatedColumnFormula>SUM($D$3:D3)</calculatedColumnFormula>
    </tableColumn>
    <tableColumn id="6" name="Category" dataDxfId="40"/>
    <tableColumn id="7" name="x" dataDxfId="39"/>
    <tableColumn id="5" name="Monthly Net" dataDxfId="38"/>
  </tableColumns>
  <tableStyleInfo name="TableStyleMedium21" showFirstColumn="0" showLastColumn="0" showRowStripes="1" showColumnStripes="0"/>
</table>
</file>

<file path=xl/tables/table3.xml><?xml version="1.0" encoding="utf-8"?>
<table xmlns="http://schemas.openxmlformats.org/spreadsheetml/2006/main" id="6" name="Table87" displayName="Table87" ref="B2:H54" totalsRowShown="0" headerRowDxfId="37" dataDxfId="36" tableBorderDxfId="35">
  <autoFilter ref="B2:H54"/>
  <tableColumns count="7">
    <tableColumn id="1" name="Date" dataDxfId="34"/>
    <tableColumn id="2" name="Transaction" dataDxfId="33"/>
    <tableColumn id="3" name="Amount" dataDxfId="32" dataCellStyle="Currency"/>
    <tableColumn id="4" name="Balance" dataDxfId="31">
      <calculatedColumnFormula>SUM($D$3:D3)</calculatedColumnFormula>
    </tableColumn>
    <tableColumn id="8" name="Categories" dataDxfId="30"/>
    <tableColumn id="5" name="x" dataDxfId="29"/>
    <tableColumn id="6" name="Monthly Net" dataDxfId="28"/>
  </tableColumns>
  <tableStyleInfo name="TableStyleMedium21" showFirstColumn="0" showLastColumn="0" showRowStripes="1" showColumnStripes="0"/>
</table>
</file>

<file path=xl/tables/table4.xml><?xml version="1.0" encoding="utf-8"?>
<table xmlns="http://schemas.openxmlformats.org/spreadsheetml/2006/main" id="3" name="Table3" displayName="Table3" ref="B2:G34" totalsRowShown="0" headerRowDxfId="27" headerRowBorderDxfId="26" tableBorderDxfId="25">
  <autoFilter ref="B2:G34"/>
  <tableColumns count="6">
    <tableColumn id="1" name="Bill / Expense" dataDxfId="24"/>
    <tableColumn id="2" name="2017"/>
    <tableColumn id="3" name="2018"/>
    <tableColumn id="4" name="2019"/>
    <tableColumn id="5" name="2020"/>
    <tableColumn id="6" name="2021"/>
  </tableColumns>
  <tableStyleInfo name="TableStyleMedium21" showFirstColumn="0" showLastColumn="0" showRowStripes="1" showColumnStripes="0"/>
</table>
</file>

<file path=xl/tables/table5.xml><?xml version="1.0" encoding="utf-8"?>
<table xmlns="http://schemas.openxmlformats.org/spreadsheetml/2006/main" id="2" name="Table2" displayName="Table2" ref="B2:K363" totalsRowShown="0" headerRowDxfId="23" dataDxfId="22" tableBorderDxfId="21">
  <autoFilter ref="B2:K363"/>
  <tableColumns count="10">
    <tableColumn id="1" name="#" dataDxfId="20"/>
    <tableColumn id="2" name="Date" dataDxfId="19"/>
    <tableColumn id="3" name="PV" dataDxfId="18">
      <calculatedColumnFormula>D2+F2-G2</calculatedColumnFormula>
    </tableColumn>
    <tableColumn id="4" name="i" dataDxfId="17"/>
    <tableColumn id="5" name="IE" dataDxfId="16"/>
    <tableColumn id="6" name="PMT" dataDxfId="15"/>
    <tableColumn id="7" name="Escrow" dataDxfId="14"/>
    <tableColumn id="10" name="Total Pmt" dataDxfId="13">
      <calculatedColumnFormula>IF(D3&lt;I2,(D3+F3+H3),I2)</calculatedColumnFormula>
    </tableColumn>
    <tableColumn id="8" name="TOTAL PMTS" dataDxfId="12"/>
    <tableColumn id="9" name="Hypothetical" dataDxfId="11"/>
  </tableColumns>
  <tableStyleInfo name="TableStyleMedium21" showFirstColumn="0" showLastColumn="0" showRowStripes="1" showColumnStripes="0"/>
</table>
</file>

<file path=xl/tables/table6.xml><?xml version="1.0" encoding="utf-8"?>
<table xmlns="http://schemas.openxmlformats.org/spreadsheetml/2006/main" id="1" name="Table1" displayName="Table1" ref="B2:I132" totalsRowShown="0" headerRowDxfId="10" dataDxfId="9" tableBorderDxfId="8">
  <autoFilter ref="B2:I132"/>
  <tableColumns count="8">
    <tableColumn id="2" name="#" dataDxfId="7"/>
    <tableColumn id="7" name="Date" dataDxfId="6"/>
    <tableColumn id="3" name="PV" dataDxfId="5">
      <calculatedColumnFormula>D2+F2-G2</calculatedColumnFormula>
    </tableColumn>
    <tableColumn id="4" name="i" dataDxfId="4"/>
    <tableColumn id="5" name="IE" dataDxfId="3">
      <calculatedColumnFormula>D3*E3/12</calculatedColumnFormula>
    </tableColumn>
    <tableColumn id="6" name="PMT" dataDxfId="2">
      <calculatedColumnFormula>IF(D3&lt;G2,(D3+F3),G2)</calculatedColumnFormula>
    </tableColumn>
    <tableColumn id="8" name="TOTAL PMTS" dataDxfId="1"/>
    <tableColumn id="9" name="Hypothetical"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R1:R27"/>
  <sheetViews>
    <sheetView zoomScale="75" zoomScaleNormal="75" workbookViewId="0">
      <selection activeCell="D24" sqref="D24"/>
    </sheetView>
  </sheetViews>
  <sheetFormatPr defaultRowHeight="15" x14ac:dyDescent="0.2"/>
  <cols>
    <col min="12" max="12" width="8.69921875" customWidth="1"/>
    <col min="17" max="17" width="8.796875" customWidth="1"/>
    <col min="18" max="18" width="18.59765625" customWidth="1"/>
  </cols>
  <sheetData>
    <row r="1" spans="18:18" ht="15.75" thickBot="1" x14ac:dyDescent="0.25"/>
    <row r="2" spans="18:18" ht="15.75" x14ac:dyDescent="0.25">
      <c r="R2" s="139" t="s">
        <v>87</v>
      </c>
    </row>
    <row r="3" spans="18:18" ht="15.75" x14ac:dyDescent="0.25">
      <c r="R3" s="55" t="str">
        <f>Table7[[#This Row],[Categories]]</f>
        <v>Mortgage</v>
      </c>
    </row>
    <row r="4" spans="18:18" ht="15.75" x14ac:dyDescent="0.25">
      <c r="R4" s="55" t="str">
        <f>Table7[[#This Row],[Categories]]</f>
        <v>Auto Loan</v>
      </c>
    </row>
    <row r="5" spans="18:18" ht="15.75" x14ac:dyDescent="0.25">
      <c r="R5" s="55" t="str">
        <f>Table7[[#This Row],[Categories]]</f>
        <v>Gas / Auto</v>
      </c>
    </row>
    <row r="6" spans="18:18" ht="15.75" x14ac:dyDescent="0.25">
      <c r="R6" s="55" t="str">
        <f>Table7[[#This Row],[Categories]]</f>
        <v>Insurance</v>
      </c>
    </row>
    <row r="7" spans="18:18" ht="15.75" x14ac:dyDescent="0.25">
      <c r="R7" s="55" t="str">
        <f>Table7[[#This Row],[Categories]]</f>
        <v>Food &amp; Dining Out</v>
      </c>
    </row>
    <row r="8" spans="18:18" ht="15.75" x14ac:dyDescent="0.25">
      <c r="R8" s="55" t="str">
        <f>Table7[[#This Row],[Categories]]</f>
        <v>Utilities</v>
      </c>
    </row>
    <row r="9" spans="18:18" ht="15.75" x14ac:dyDescent="0.25">
      <c r="R9" s="55" t="str">
        <f>Table7[[#This Row],[Categories]]</f>
        <v>Cable &amp; Internet</v>
      </c>
    </row>
    <row r="10" spans="18:18" ht="15.75" x14ac:dyDescent="0.25">
      <c r="R10" s="55" t="str">
        <f>Table7[[#This Row],[Categories]]</f>
        <v>Cell Phone</v>
      </c>
    </row>
    <row r="11" spans="18:18" ht="15.75" x14ac:dyDescent="0.25">
      <c r="R11" s="55" t="str">
        <f>Table7[[#This Row],[Categories]]</f>
        <v>Household</v>
      </c>
    </row>
    <row r="12" spans="18:18" ht="15.75" x14ac:dyDescent="0.25">
      <c r="R12" s="55" t="str">
        <f>Table7[[#This Row],[Categories]]</f>
        <v>Gym</v>
      </c>
    </row>
    <row r="13" spans="18:18" ht="15.75" x14ac:dyDescent="0.25">
      <c r="R13" s="55" t="str">
        <f>Table7[[#This Row],[Categories]]</f>
        <v>Entertainment</v>
      </c>
    </row>
    <row r="14" spans="18:18" ht="15.75" x14ac:dyDescent="0.25">
      <c r="R14" s="55" t="str">
        <f>Table7[[#This Row],[Categories]]</f>
        <v>Medical</v>
      </c>
    </row>
    <row r="15" spans="18:18" ht="15.75" x14ac:dyDescent="0.25">
      <c r="R15" s="55" t="str">
        <f>Table7[[#This Row],[Categories]]</f>
        <v>Loans</v>
      </c>
    </row>
    <row r="16" spans="18:18" ht="15.75" x14ac:dyDescent="0.25">
      <c r="R16" s="55" t="str">
        <f>Table7[[#This Row],[Categories]]</f>
        <v>Credit Cards</v>
      </c>
    </row>
    <row r="17" spans="18:18" ht="15.75" x14ac:dyDescent="0.25">
      <c r="R17" s="55" t="str">
        <f>Table7[[#This Row],[Categories]]</f>
        <v>Child Necessities</v>
      </c>
    </row>
    <row r="18" spans="18:18" ht="15.75" x14ac:dyDescent="0.25">
      <c r="R18" s="55" t="str">
        <f>Table7[[#This Row],[Categories]]</f>
        <v>Home Maintenance</v>
      </c>
    </row>
    <row r="19" spans="18:18" ht="15.75" x14ac:dyDescent="0.25">
      <c r="R19" s="55" t="str">
        <f>Table7[[#This Row],[Categories]]</f>
        <v>Clothing</v>
      </c>
    </row>
    <row r="20" spans="18:18" ht="15.75" x14ac:dyDescent="0.25">
      <c r="R20" s="55" t="str">
        <f>Table7[[#This Row],[Categories]]</f>
        <v>Holidays/Birthdays</v>
      </c>
    </row>
    <row r="21" spans="18:18" ht="15.75" x14ac:dyDescent="0.25">
      <c r="R21" s="55" t="str">
        <f>Table7[[#This Row],[Categories]]</f>
        <v>Taxes</v>
      </c>
    </row>
    <row r="22" spans="18:18" ht="15.75" x14ac:dyDescent="0.25">
      <c r="R22" s="55" t="str">
        <f>Table7[[#This Row],[Categories]]</f>
        <v>Misc. Expenses</v>
      </c>
    </row>
    <row r="23" spans="18:18" ht="15.75" x14ac:dyDescent="0.25">
      <c r="R23" s="56" t="str">
        <f>BUDget!B25</f>
        <v>General Savings</v>
      </c>
    </row>
    <row r="24" spans="18:18" ht="15.75" x14ac:dyDescent="0.25">
      <c r="R24" s="56" t="str">
        <f>BUDget!B26</f>
        <v>Hol/Bday Savings</v>
      </c>
    </row>
    <row r="25" spans="18:18" ht="15.75" x14ac:dyDescent="0.25">
      <c r="R25" s="56" t="str">
        <f>BUDget!B29</f>
        <v>Job 1 Income</v>
      </c>
    </row>
    <row r="26" spans="18:18" ht="15.75" x14ac:dyDescent="0.25">
      <c r="R26" s="56" t="str">
        <f>BUDget!B30</f>
        <v>Job 2 Income</v>
      </c>
    </row>
    <row r="27" spans="18:18" ht="16.5" thickBot="1" x14ac:dyDescent="0.3">
      <c r="R27" s="142" t="str">
        <f>BUDget!B31</f>
        <v>Misc. Income</v>
      </c>
    </row>
  </sheetData>
  <sheetProtection algorithmName="SHA-512" hashValue="fyl5rd0BTJP8ZD4X4EYIWcDaZg9M7WBokM0TzW870tTTWNVZgRkrSb0PW1FcDG8vY+E7taLFwtzK7vrNeOeNmw==" saltValue="sUAqEXEx80SMpcLxjGRNx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0"/>
  <sheetViews>
    <sheetView showGridLines="0" tabSelected="1" zoomScale="75" zoomScaleNormal="75" workbookViewId="0">
      <selection activeCell="L25" sqref="L25"/>
    </sheetView>
  </sheetViews>
  <sheetFormatPr defaultColWidth="0" defaultRowHeight="15" zeroHeight="1" x14ac:dyDescent="0.2"/>
  <cols>
    <col min="1" max="12" width="8.796875" customWidth="1"/>
    <col min="13" max="16384" width="8.796875" hidden="1"/>
  </cols>
  <sheetData>
    <row r="1" spans="1:12" x14ac:dyDescent="0.2">
      <c r="A1" s="143"/>
      <c r="B1" s="143"/>
      <c r="C1" s="143"/>
      <c r="D1" s="143"/>
      <c r="E1" s="143"/>
      <c r="F1" s="143"/>
      <c r="G1" s="143"/>
      <c r="H1" s="143"/>
      <c r="I1" s="143"/>
      <c r="J1" s="143"/>
      <c r="K1" s="143"/>
      <c r="L1" s="143"/>
    </row>
    <row r="2" spans="1:12" x14ac:dyDescent="0.2">
      <c r="A2" s="143"/>
      <c r="B2" s="143"/>
      <c r="C2" s="143"/>
      <c r="D2" s="143"/>
      <c r="E2" s="143"/>
      <c r="F2" s="143"/>
      <c r="G2" s="143"/>
      <c r="H2" s="143"/>
      <c r="I2" s="143"/>
      <c r="J2" s="143"/>
      <c r="K2" s="143"/>
      <c r="L2" s="143"/>
    </row>
    <row r="3" spans="1:12" x14ac:dyDescent="0.2">
      <c r="A3" s="143"/>
      <c r="B3" s="143"/>
      <c r="C3" s="143"/>
      <c r="D3" s="143"/>
      <c r="E3" s="143"/>
      <c r="F3" s="143"/>
      <c r="G3" s="143"/>
      <c r="H3" s="143"/>
      <c r="I3" s="143"/>
      <c r="J3" s="143"/>
      <c r="K3" s="143"/>
      <c r="L3" s="143"/>
    </row>
    <row r="4" spans="1:12" x14ac:dyDescent="0.2">
      <c r="A4" s="143"/>
      <c r="B4" s="143"/>
      <c r="C4" s="143"/>
      <c r="D4" s="143"/>
      <c r="E4" s="143"/>
      <c r="F4" s="143"/>
      <c r="G4" s="143"/>
      <c r="H4" s="143"/>
      <c r="I4" s="143"/>
      <c r="J4" s="143"/>
      <c r="K4" s="143"/>
      <c r="L4" s="143"/>
    </row>
    <row r="5" spans="1:12" x14ac:dyDescent="0.2">
      <c r="A5" s="143"/>
      <c r="B5" s="143"/>
      <c r="C5" s="143"/>
      <c r="D5" s="143"/>
      <c r="E5" s="143"/>
      <c r="F5" s="143"/>
      <c r="G5" s="143"/>
      <c r="H5" s="143"/>
      <c r="I5" s="143"/>
      <c r="J5" s="143"/>
      <c r="K5" s="143"/>
      <c r="L5" s="143"/>
    </row>
    <row r="6" spans="1:12" x14ac:dyDescent="0.2">
      <c r="A6" s="143"/>
      <c r="B6" s="143"/>
      <c r="C6" s="143"/>
      <c r="D6" s="143"/>
      <c r="E6" s="143"/>
      <c r="F6" s="143"/>
      <c r="G6" s="143"/>
      <c r="H6" s="143"/>
      <c r="I6" s="143"/>
      <c r="J6" s="143"/>
      <c r="K6" s="143"/>
      <c r="L6" s="143"/>
    </row>
    <row r="7" spans="1:12" x14ac:dyDescent="0.2">
      <c r="A7" s="143"/>
      <c r="B7" s="143"/>
      <c r="C7" s="143"/>
      <c r="D7" s="143"/>
      <c r="E7" s="143"/>
      <c r="F7" s="143"/>
      <c r="G7" s="143"/>
      <c r="H7" s="143"/>
      <c r="I7" s="143"/>
      <c r="J7" s="143"/>
      <c r="K7" s="143"/>
      <c r="L7" s="143"/>
    </row>
    <row r="8" spans="1:12" x14ac:dyDescent="0.2">
      <c r="A8" s="143"/>
      <c r="B8" s="143"/>
      <c r="C8" s="143"/>
      <c r="D8" s="143"/>
      <c r="E8" s="143"/>
      <c r="F8" s="143"/>
      <c r="G8" s="143"/>
      <c r="H8" s="143"/>
      <c r="I8" s="143"/>
      <c r="J8" s="143"/>
      <c r="K8" s="143"/>
      <c r="L8" s="143"/>
    </row>
    <row r="9" spans="1:12" x14ac:dyDescent="0.2">
      <c r="A9" s="143"/>
      <c r="B9" s="143"/>
      <c r="C9" s="143"/>
      <c r="D9" s="143"/>
      <c r="E9" s="143"/>
      <c r="F9" s="143"/>
      <c r="G9" s="143"/>
      <c r="H9" s="143"/>
      <c r="I9" s="143"/>
      <c r="J9" s="143"/>
      <c r="K9" s="143"/>
      <c r="L9" s="143"/>
    </row>
    <row r="10" spans="1:12" x14ac:dyDescent="0.2">
      <c r="A10" s="143"/>
      <c r="B10" s="143"/>
      <c r="C10" s="143"/>
      <c r="D10" s="143"/>
      <c r="E10" s="143"/>
      <c r="F10" s="143"/>
      <c r="G10" s="143"/>
      <c r="H10" s="143"/>
      <c r="I10" s="143"/>
      <c r="J10" s="143"/>
      <c r="K10" s="143"/>
      <c r="L10" s="143"/>
    </row>
    <row r="11" spans="1:12" x14ac:dyDescent="0.2">
      <c r="A11" s="143"/>
      <c r="B11" s="143"/>
      <c r="C11" s="143"/>
      <c r="D11" s="143"/>
      <c r="E11" s="143"/>
      <c r="F11" s="143"/>
      <c r="G11" s="143"/>
      <c r="H11" s="143"/>
      <c r="I11" s="143"/>
      <c r="J11" s="143"/>
      <c r="K11" s="143"/>
      <c r="L11" s="143"/>
    </row>
    <row r="12" spans="1:12" x14ac:dyDescent="0.2">
      <c r="A12" s="143"/>
      <c r="B12" s="143"/>
      <c r="C12" s="143"/>
      <c r="D12" s="143"/>
      <c r="E12" s="143"/>
      <c r="F12" s="143"/>
      <c r="G12" s="143"/>
      <c r="H12" s="143"/>
      <c r="I12" s="143"/>
      <c r="J12" s="143"/>
      <c r="K12" s="143"/>
      <c r="L12" s="143"/>
    </row>
    <row r="13" spans="1:12" x14ac:dyDescent="0.2">
      <c r="A13" s="143"/>
      <c r="B13" s="143"/>
      <c r="C13" s="143"/>
      <c r="D13" s="143"/>
      <c r="E13" s="143"/>
      <c r="F13" s="143"/>
      <c r="G13" s="143"/>
      <c r="H13" s="143"/>
      <c r="I13" s="143"/>
      <c r="J13" s="143"/>
      <c r="K13" s="143"/>
      <c r="L13" s="143"/>
    </row>
    <row r="14" spans="1:12" x14ac:dyDescent="0.2">
      <c r="A14" s="143"/>
      <c r="B14" s="143"/>
      <c r="C14" s="143"/>
      <c r="D14" s="143"/>
      <c r="E14" s="143"/>
      <c r="F14" s="143"/>
      <c r="G14" s="143"/>
      <c r="H14" s="143"/>
      <c r="I14" s="143"/>
      <c r="J14" s="143"/>
      <c r="K14" s="143"/>
      <c r="L14" s="143"/>
    </row>
    <row r="15" spans="1:12" x14ac:dyDescent="0.2">
      <c r="A15" s="143"/>
      <c r="B15" s="143"/>
      <c r="C15" s="143"/>
      <c r="D15" s="143"/>
      <c r="E15" s="143"/>
      <c r="F15" s="143"/>
      <c r="G15" s="143"/>
      <c r="H15" s="143"/>
      <c r="I15" s="143"/>
      <c r="J15" s="143"/>
      <c r="K15" s="143"/>
      <c r="L15" s="143"/>
    </row>
    <row r="16" spans="1:12" x14ac:dyDescent="0.2">
      <c r="A16" s="143"/>
      <c r="B16" s="143"/>
      <c r="C16" s="143"/>
      <c r="D16" s="143"/>
      <c r="E16" s="143"/>
      <c r="F16" s="143"/>
      <c r="G16" s="143"/>
      <c r="H16" s="143"/>
      <c r="I16" s="143"/>
      <c r="J16" s="143"/>
      <c r="K16" s="143"/>
      <c r="L16" s="143"/>
    </row>
    <row r="17" spans="1:12" x14ac:dyDescent="0.2">
      <c r="A17" s="143"/>
      <c r="B17" s="143"/>
      <c r="C17" s="143"/>
      <c r="D17" s="143"/>
      <c r="E17" s="143"/>
      <c r="F17" s="143"/>
      <c r="G17" s="143"/>
      <c r="H17" s="143"/>
      <c r="I17" s="143"/>
      <c r="J17" s="143"/>
      <c r="K17" s="143"/>
      <c r="L17" s="143"/>
    </row>
    <row r="18" spans="1:12" x14ac:dyDescent="0.2">
      <c r="A18" s="143"/>
      <c r="B18" s="143"/>
      <c r="C18" s="143"/>
      <c r="D18" s="143"/>
      <c r="E18" s="143"/>
      <c r="F18" s="143"/>
      <c r="G18" s="143"/>
      <c r="H18" s="143"/>
      <c r="I18" s="143"/>
      <c r="J18" s="143"/>
      <c r="K18" s="143"/>
      <c r="L18" s="143"/>
    </row>
    <row r="19" spans="1:12" x14ac:dyDescent="0.2">
      <c r="A19" s="143"/>
      <c r="B19" s="143"/>
      <c r="C19" s="143"/>
      <c r="D19" s="143"/>
      <c r="E19" s="143"/>
      <c r="F19" s="143"/>
      <c r="G19" s="143"/>
      <c r="H19" s="143"/>
      <c r="I19" s="143"/>
      <c r="J19" s="143"/>
      <c r="K19" s="143"/>
      <c r="L19" s="143"/>
    </row>
    <row r="20" spans="1:12" x14ac:dyDescent="0.2">
      <c r="A20" s="143"/>
      <c r="B20" s="143"/>
      <c r="C20" s="143"/>
      <c r="D20" s="143"/>
      <c r="E20" s="143"/>
      <c r="F20" s="143"/>
      <c r="G20" s="143"/>
      <c r="H20" s="143"/>
      <c r="I20" s="143"/>
      <c r="J20" s="143"/>
      <c r="K20" s="143"/>
      <c r="L20" s="143"/>
    </row>
    <row r="21" spans="1:12" x14ac:dyDescent="0.2">
      <c r="A21" s="143"/>
      <c r="B21" s="143"/>
      <c r="C21" s="143"/>
      <c r="D21" s="143"/>
      <c r="E21" s="143"/>
      <c r="F21" s="143"/>
      <c r="G21" s="143"/>
      <c r="H21" s="143"/>
      <c r="I21" s="143"/>
      <c r="J21" s="143"/>
      <c r="K21" s="143"/>
      <c r="L21" s="143"/>
    </row>
    <row r="22" spans="1:12" x14ac:dyDescent="0.2">
      <c r="A22" s="143"/>
      <c r="B22" s="143"/>
      <c r="C22" s="143"/>
      <c r="D22" s="143"/>
      <c r="E22" s="143"/>
      <c r="F22" s="143"/>
      <c r="G22" s="143"/>
      <c r="H22" s="143"/>
      <c r="I22" s="143"/>
      <c r="J22" s="143"/>
      <c r="K22" s="143"/>
      <c r="L22" s="143"/>
    </row>
    <row r="23" spans="1:12" x14ac:dyDescent="0.2">
      <c r="A23" s="143"/>
      <c r="B23" s="143"/>
      <c r="C23" s="143"/>
      <c r="D23" s="143"/>
      <c r="E23" s="143"/>
      <c r="F23" s="143"/>
      <c r="G23" s="143"/>
      <c r="H23" s="143"/>
      <c r="I23" s="143"/>
      <c r="J23" s="143"/>
      <c r="K23" s="143"/>
      <c r="L23" s="143"/>
    </row>
    <row r="24" spans="1:12" x14ac:dyDescent="0.2">
      <c r="A24" s="143"/>
      <c r="B24" s="143"/>
      <c r="C24" s="143"/>
      <c r="D24" s="143"/>
      <c r="E24" s="143"/>
      <c r="F24" s="143"/>
      <c r="G24" s="143"/>
      <c r="H24" s="143"/>
      <c r="I24" s="143"/>
      <c r="J24" s="143"/>
      <c r="K24" s="143"/>
      <c r="L24" s="143"/>
    </row>
    <row r="25" spans="1:12" x14ac:dyDescent="0.2">
      <c r="A25" s="143"/>
      <c r="B25" s="143"/>
      <c r="C25" s="143"/>
      <c r="D25" s="143"/>
      <c r="E25" s="143"/>
      <c r="F25" s="143"/>
      <c r="G25" s="143"/>
      <c r="H25" s="143"/>
      <c r="I25" s="143"/>
      <c r="J25" s="143"/>
      <c r="K25" s="143"/>
      <c r="L25" s="143"/>
    </row>
    <row r="26" spans="1:12" x14ac:dyDescent="0.2">
      <c r="A26" s="143"/>
      <c r="B26" s="143"/>
      <c r="C26" s="143"/>
      <c r="D26" s="143"/>
      <c r="E26" s="143"/>
      <c r="F26" s="143"/>
      <c r="G26" s="143"/>
      <c r="H26" s="143"/>
      <c r="I26" s="143"/>
      <c r="J26" s="143"/>
      <c r="K26" s="143"/>
      <c r="L26" s="143"/>
    </row>
    <row r="27" spans="1:12" x14ac:dyDescent="0.2">
      <c r="A27" s="143"/>
      <c r="B27" s="143"/>
      <c r="C27" s="143"/>
      <c r="D27" s="143"/>
      <c r="E27" s="143"/>
      <c r="F27" s="143"/>
      <c r="G27" s="143"/>
      <c r="H27" s="143"/>
      <c r="I27" s="143"/>
      <c r="J27" s="143"/>
      <c r="K27" s="143"/>
      <c r="L27" s="143"/>
    </row>
    <row r="28" spans="1:12" x14ac:dyDescent="0.2">
      <c r="A28" s="143"/>
      <c r="B28" s="143"/>
      <c r="C28" s="143"/>
      <c r="D28" s="143"/>
      <c r="E28" s="143"/>
      <c r="F28" s="143"/>
      <c r="G28" s="143"/>
      <c r="H28" s="143"/>
      <c r="I28" s="143"/>
      <c r="J28" s="143"/>
      <c r="K28" s="143"/>
      <c r="L28" s="143"/>
    </row>
    <row r="29" spans="1:12" x14ac:dyDescent="0.2">
      <c r="A29" s="143"/>
      <c r="B29" s="143"/>
      <c r="C29" s="143"/>
      <c r="D29" s="143"/>
      <c r="E29" s="143"/>
      <c r="F29" s="143"/>
      <c r="G29" s="143"/>
      <c r="H29" s="143"/>
      <c r="I29" s="143"/>
      <c r="J29" s="143"/>
      <c r="K29" s="143"/>
      <c r="L29" s="143"/>
    </row>
    <row r="30" spans="1:12" x14ac:dyDescent="0.2">
      <c r="A30" s="143"/>
      <c r="B30" s="143"/>
      <c r="C30" s="143"/>
      <c r="D30" s="143"/>
      <c r="E30" s="143"/>
      <c r="F30" s="143"/>
      <c r="G30" s="143"/>
      <c r="H30" s="143"/>
      <c r="I30" s="143"/>
      <c r="J30" s="143"/>
      <c r="K30" s="143"/>
      <c r="L30" s="143"/>
    </row>
  </sheetData>
  <sheetProtection algorithmName="SHA-512" hashValue="T0ohPBRwiFzV/nyO5IsUVrcBuTDkSA1RpEkbKJ8O31mcdYvD0Twpoko9jfSnO9BiivfQGLhMekiJW26u2fuSPg==" saltValue="fhs2xhWSKgYWyxEhhURvCg==" spinCount="100000"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IZ50"/>
  <sheetViews>
    <sheetView showGridLines="0" zoomScale="75" zoomScaleNormal="75" workbookViewId="0">
      <selection activeCell="H17" sqref="H17"/>
    </sheetView>
  </sheetViews>
  <sheetFormatPr defaultColWidth="0" defaultRowHeight="0" customHeight="1" zeroHeight="1" x14ac:dyDescent="0.25"/>
  <cols>
    <col min="1" max="1" width="2.296875" style="94" customWidth="1"/>
    <col min="2" max="2" width="19" style="94" customWidth="1"/>
    <col min="3" max="16" width="9.19921875" style="94" customWidth="1"/>
    <col min="17" max="17" width="2.09765625" style="94" customWidth="1"/>
    <col min="18" max="18" width="8.8984375" style="94" customWidth="1"/>
    <col min="19" max="19" width="4.3984375" style="94" customWidth="1"/>
    <col min="20" max="20" width="8.8984375" style="94" customWidth="1"/>
    <col min="21" max="21" width="2" style="96" customWidth="1"/>
    <col min="22" max="22" width="6.59765625" style="94" hidden="1" customWidth="1"/>
    <col min="23" max="23" width="6.59765625" style="97" hidden="1" customWidth="1"/>
    <col min="24" max="24" width="9.19921875" style="94" hidden="1" customWidth="1"/>
    <col min="25" max="25" width="6.59765625" style="94" hidden="1" customWidth="1"/>
    <col min="26" max="26" width="9.19921875" style="94" hidden="1" customWidth="1"/>
    <col min="27" max="260" width="0" style="94" hidden="1" customWidth="1"/>
    <col min="261" max="16384" width="6.59765625" style="94" hidden="1"/>
  </cols>
  <sheetData>
    <row r="1" spans="1:260" ht="15" customHeight="1" thickBot="1" x14ac:dyDescent="0.3">
      <c r="C1" s="95"/>
      <c r="D1" s="95"/>
      <c r="E1" s="95"/>
      <c r="F1" s="95"/>
      <c r="G1" s="95"/>
      <c r="H1" s="95"/>
      <c r="I1" s="95"/>
      <c r="J1" s="95"/>
      <c r="K1" s="95"/>
      <c r="L1" s="95"/>
      <c r="M1" s="95"/>
      <c r="N1" s="95"/>
      <c r="O1" s="95"/>
      <c r="P1" s="95"/>
    </row>
    <row r="2" spans="1:260" ht="15.95" customHeight="1" x14ac:dyDescent="0.25">
      <c r="B2" s="148" t="s">
        <v>90</v>
      </c>
      <c r="C2" s="149" t="s">
        <v>34</v>
      </c>
      <c r="D2" s="149" t="s">
        <v>54</v>
      </c>
      <c r="E2" s="149" t="s">
        <v>35</v>
      </c>
      <c r="F2" s="149" t="s">
        <v>36</v>
      </c>
      <c r="G2" s="149" t="s">
        <v>37</v>
      </c>
      <c r="H2" s="149" t="s">
        <v>38</v>
      </c>
      <c r="I2" s="149" t="s">
        <v>39</v>
      </c>
      <c r="J2" s="149" t="s">
        <v>40</v>
      </c>
      <c r="K2" s="149" t="s">
        <v>41</v>
      </c>
      <c r="L2" s="149" t="s">
        <v>42</v>
      </c>
      <c r="M2" s="149" t="s">
        <v>43</v>
      </c>
      <c r="N2" s="149" t="s">
        <v>44</v>
      </c>
      <c r="O2" s="150" t="s">
        <v>45</v>
      </c>
      <c r="P2" s="150" t="s">
        <v>55</v>
      </c>
      <c r="Q2" s="98"/>
      <c r="R2" s="180" t="s">
        <v>32</v>
      </c>
      <c r="S2" s="181"/>
      <c r="T2" s="182"/>
      <c r="U2" s="99"/>
      <c r="V2" s="100"/>
      <c r="W2" s="101"/>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c r="IW2" s="100"/>
      <c r="IX2" s="100"/>
      <c r="IY2" s="100"/>
      <c r="IZ2" s="100"/>
    </row>
    <row r="3" spans="1:260" ht="15.95" customHeight="1" thickBot="1" x14ac:dyDescent="0.3">
      <c r="A3" s="102"/>
      <c r="B3" s="174" t="s">
        <v>17</v>
      </c>
      <c r="C3" s="166">
        <v>-1250</v>
      </c>
      <c r="D3" s="122">
        <f>SUMIF('Chk. Balance'!$F$3:$F$19,$B3,'Chk. Balance'!$D$3:$D$19)+SUMIF('Sav. Balance'!$F$3:$F$7,$B3,'Sav. Balance'!$D$3:$D$7)</f>
        <v>-1250</v>
      </c>
      <c r="E3" s="122">
        <f>SUMIF('Chk. Balance'!$F$20:$F$35,$B3,'Chk. Balance'!$D$20:$D$35)+SUMIF('Sav. Balance'!$F$8:$F$11,$B3,'Sav. Balance'!$D$8:$D$11)</f>
        <v>0</v>
      </c>
      <c r="F3" s="122">
        <f>SUMIF('Chk. Balance'!$F$36:$F$50,$B3,'Chk. Balance'!$D$36:$D$50)+SUMIF('Sav. Balance'!$F$12:$F$16,$B3,'Sav. Balance'!$D$12:$D$16)</f>
        <v>0</v>
      </c>
      <c r="G3" s="122">
        <f>SUMIF('Chk. Balance'!$F$51:$F$64,$B3,'Chk. Balance'!$D$51:$D$64)+SUMIF('Sav. Balance'!$F$17:$F$20,$B3,'Sav. Balance'!$D$17:$D$20)</f>
        <v>0</v>
      </c>
      <c r="H3" s="122">
        <f>SUMIF('Chk. Balance'!$F$65:$F$76,$B3,'Chk. Balance'!$D$65:$D$76)+SUMIF('Sav. Balance'!$F$21:$F$24,$B3,'Sav. Balance'!$D$21:$D$24)</f>
        <v>0</v>
      </c>
      <c r="I3" s="122">
        <f>SUMIF('Chk. Balance'!$F$77:$F$90,$B3,'Chk. Balance'!$D$77:$D$90)+SUMIF('Sav. Balance'!$F$25:$F$28,$B3,'Sav. Balance'!$D$25:$D$28)</f>
        <v>0</v>
      </c>
      <c r="J3" s="122">
        <f>SUMIF('Chk. Balance'!$F$91:$F$106,$B3,'Chk. Balance'!$D$91:$D$106)+SUMIF('Sav. Balance'!$F$29:$F$32,$B3,'Sav. Balance'!$D$29:$D$32)</f>
        <v>0</v>
      </c>
      <c r="K3" s="122">
        <f>SUMIF('Chk. Balance'!$F$107:$F$122,$B3,'Chk. Balance'!$D$107:$D$122)+SUMIF('Sav. Balance'!$F$33:$F$36,$B3,'Sav. Balance'!$D$33:$D$36)</f>
        <v>0</v>
      </c>
      <c r="L3" s="122">
        <f>SUMIF('Chk. Balance'!$F$123:$F$136,$B3,'Chk. Balance'!$D$123:$D$136)+SUMIF('Sav. Balance'!$F$37:$F$40,$B3,'Sav. Balance'!$D$37:$D$40)</f>
        <v>0</v>
      </c>
      <c r="M3" s="122">
        <f>SUMIF('Chk. Balance'!$F$137:$F$150,$B3,'Chk. Balance'!$D$137:$D$150)+SUMIF('Sav. Balance'!$F$41:$F$44,$B3,'Sav. Balance'!$D$41:$D$44)</f>
        <v>0</v>
      </c>
      <c r="N3" s="122">
        <f>SUMIF('Chk. Balance'!$F$151:$F$166,$B3,'Chk. Balance'!$D$151:$D$166)+SUMIF('Sav. Balance'!$F$45:$F$48,$B3,'Sav. Balance'!$D$45:$D$48)</f>
        <v>0</v>
      </c>
      <c r="O3" s="122">
        <f>SUMIF('Chk. Balance'!$F$167:$F$189,$B3,'Chk. Balance'!$D$167:$D$189)+SUMIF('Sav. Balance'!$F$49:$F$54,$B3,'Sav. Balance'!$D$49:$D$54)</f>
        <v>0</v>
      </c>
      <c r="P3" s="123">
        <f>SUM(Table7[[#This Row],[January]:[December]])-Table7[[#This Row],[Budget]]*12</f>
        <v>13750</v>
      </c>
      <c r="Q3" s="104"/>
      <c r="R3" s="183" t="s">
        <v>23</v>
      </c>
      <c r="S3" s="184"/>
      <c r="T3" s="105" t="s">
        <v>20</v>
      </c>
      <c r="U3" s="99"/>
      <c r="V3" s="100"/>
      <c r="W3" s="101"/>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c r="IW3" s="100"/>
      <c r="IX3" s="100"/>
      <c r="IY3" s="100"/>
      <c r="IZ3" s="100"/>
    </row>
    <row r="4" spans="1:260" ht="15.95" customHeight="1" x14ac:dyDescent="0.25">
      <c r="A4" s="102"/>
      <c r="B4" s="174" t="s">
        <v>68</v>
      </c>
      <c r="C4" s="166">
        <v>-250</v>
      </c>
      <c r="D4" s="122">
        <f>SUMIF('Chk. Balance'!$F$3:$F$19,$B4,'Chk. Balance'!$D$3:$D$19)+SUMIF('Sav. Balance'!$F$3:$F$7,$B4,'Sav. Balance'!$D$3:$D$7)</f>
        <v>1500</v>
      </c>
      <c r="E4" s="122">
        <f>SUMIF('Chk. Balance'!$F$20:$F$35,$B4,'Chk. Balance'!$D$20:$D$35)+SUMIF('Sav. Balance'!$F$8:$F$11,$B4,'Sav. Balance'!$D$8:$D$11)</f>
        <v>0</v>
      </c>
      <c r="F4" s="122">
        <f>SUMIF('Chk. Balance'!$F$36:$F$50,$B4,'Chk. Balance'!$D$36:$D$50)+SUMIF('Sav. Balance'!$F$12:$F$16,$B4,'Sav. Balance'!$D$12:$D$16)</f>
        <v>0</v>
      </c>
      <c r="G4" s="122">
        <f>SUMIF('Chk. Balance'!$F$51:$F$64,$B4,'Chk. Balance'!$D$51:$D$64)+SUMIF('Sav. Balance'!$F$17:$F$20,$B4,'Sav. Balance'!$D$17:$D$20)</f>
        <v>0</v>
      </c>
      <c r="H4" s="122">
        <f>SUMIF('Chk. Balance'!$F$65:$F$76,$B4,'Chk. Balance'!$D$65:$D$76)+SUMIF('Sav. Balance'!$F$21:$F$24,$B4,'Sav. Balance'!$D$21:$D$24)</f>
        <v>0</v>
      </c>
      <c r="I4" s="122">
        <f>SUMIF('Chk. Balance'!$F$77:$F$90,$B4,'Chk. Balance'!$D$77:$D$90)+SUMIF('Sav. Balance'!$F$25:$F$28,$B4,'Sav. Balance'!$D$25:$D$28)</f>
        <v>0</v>
      </c>
      <c r="J4" s="122">
        <f>SUMIF('Chk. Balance'!$F$91:$F$106,$B4,'Chk. Balance'!$D$91:$D$106)+SUMIF('Sav. Balance'!$F$29:$F$32,$B4,'Sav. Balance'!$D$29:$D$32)</f>
        <v>0</v>
      </c>
      <c r="K4" s="122">
        <f>SUMIF('Chk. Balance'!$F$107:$F$122,$B4,'Chk. Balance'!$D$107:$D$122)+SUMIF('Sav. Balance'!$F$33:$F$36,$B4,'Sav. Balance'!$D$33:$D$36)</f>
        <v>0</v>
      </c>
      <c r="L4" s="122">
        <f>SUMIF('Chk. Balance'!$F$123:$F$136,$B4,'Chk. Balance'!$D$123:$D$136)+SUMIF('Sav. Balance'!$F$37:$F$40,$B4,'Sav. Balance'!$D$37:$D$40)</f>
        <v>0</v>
      </c>
      <c r="M4" s="122">
        <f>SUMIF('Chk. Balance'!$F$137:$F$150,$B4,'Chk. Balance'!$D$137:$D$150)+SUMIF('Sav. Balance'!$F$41:$F$44,$B4,'Sav. Balance'!$D$41:$D$44)</f>
        <v>0</v>
      </c>
      <c r="N4" s="122">
        <f>SUMIF('Chk. Balance'!$F$151:$F$166,$B4,'Chk. Balance'!$D$151:$D$166)+SUMIF('Sav. Balance'!$F$45:$F$48,$B4,'Sav. Balance'!$D$45:$D$48)</f>
        <v>0</v>
      </c>
      <c r="O4" s="122">
        <f>SUMIF('Chk. Balance'!$F$167:$F$189,$B4,'Chk. Balance'!$D$167:$D$189)+SUMIF('Sav. Balance'!$F$49:$F$54,$B4,'Sav. Balance'!$D$49:$D$54)</f>
        <v>0</v>
      </c>
      <c r="P4" s="123">
        <f>SUM(Table7[[#This Row],[January]:[December]])-Table7[[#This Row],[Budget]]*12</f>
        <v>4500</v>
      </c>
      <c r="Q4" s="104"/>
      <c r="R4" s="189" t="s">
        <v>65</v>
      </c>
      <c r="S4" s="190"/>
      <c r="T4" s="106">
        <v>3500</v>
      </c>
      <c r="U4" s="99"/>
      <c r="V4" s="100"/>
      <c r="W4" s="101"/>
      <c r="X4" s="100"/>
      <c r="Y4" s="100"/>
      <c r="Z4" s="107"/>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c r="IW4" s="100"/>
      <c r="IX4" s="100"/>
      <c r="IY4" s="100"/>
      <c r="IZ4" s="100"/>
    </row>
    <row r="5" spans="1:260" ht="15.95" customHeight="1" x14ac:dyDescent="0.25">
      <c r="A5" s="102"/>
      <c r="B5" s="174" t="s">
        <v>12</v>
      </c>
      <c r="C5" s="166">
        <v>-400</v>
      </c>
      <c r="D5" s="122">
        <f>SUMIF('Chk. Balance'!$F$3:$F$19,$B5,'Chk. Balance'!$D$3:$D$19)+SUMIF('Sav. Balance'!$F$3:$F$7,$B5,'Sav. Balance'!$D$3:$D$7)</f>
        <v>-35</v>
      </c>
      <c r="E5" s="122">
        <f>SUMIF('Chk. Balance'!$F$20:$F$35,$B5,'Chk. Balance'!$D$20:$D$35)+SUMIF('Sav. Balance'!$F$8:$F$11,$B5,'Sav. Balance'!$D$8:$D$11)</f>
        <v>0</v>
      </c>
      <c r="F5" s="122">
        <f>SUMIF('Chk. Balance'!$F$36:$F$50,$B5,'Chk. Balance'!$D$36:$D$50)+SUMIF('Sav. Balance'!$F$12:$F$16,$B5,'Sav. Balance'!$D$12:$D$16)</f>
        <v>0</v>
      </c>
      <c r="G5" s="122">
        <f>SUMIF('Chk. Balance'!$F$51:$F$64,$B5,'Chk. Balance'!$D$51:$D$64)+SUMIF('Sav. Balance'!$F$17:$F$20,$B5,'Sav. Balance'!$D$17:$D$20)</f>
        <v>0</v>
      </c>
      <c r="H5" s="122">
        <f>SUMIF('Chk. Balance'!$F$65:$F$76,$B5,'Chk. Balance'!$D$65:$D$76)+SUMIF('Sav. Balance'!$F$21:$F$24,$B5,'Sav. Balance'!$D$21:$D$24)</f>
        <v>0</v>
      </c>
      <c r="I5" s="122">
        <f>SUMIF('Chk. Balance'!$F$77:$F$90,$B5,'Chk. Balance'!$D$77:$D$90)+SUMIF('Sav. Balance'!$F$25:$F$28,$B5,'Sav. Balance'!$D$25:$D$28)</f>
        <v>0</v>
      </c>
      <c r="J5" s="122">
        <f>SUMIF('Chk. Balance'!$F$91:$F$106,$B5,'Chk. Balance'!$D$91:$D$106)+SUMIF('Sav. Balance'!$F$29:$F$32,$B5,'Sav. Balance'!$D$29:$D$32)</f>
        <v>0</v>
      </c>
      <c r="K5" s="122">
        <f>SUMIF('Chk. Balance'!$F$107:$F$122,$B5,'Chk. Balance'!$D$107:$D$122)+SUMIF('Sav. Balance'!$F$33:$F$36,$B5,'Sav. Balance'!$D$33:$D$36)</f>
        <v>0</v>
      </c>
      <c r="L5" s="122">
        <f>SUMIF('Chk. Balance'!$F$123:$F$136,$B5,'Chk. Balance'!$D$123:$D$136)+SUMIF('Sav. Balance'!$F$37:$F$40,$B5,'Sav. Balance'!$D$37:$D$40)</f>
        <v>0</v>
      </c>
      <c r="M5" s="122">
        <f>SUMIF('Chk. Balance'!$F$137:$F$150,$B5,'Chk. Balance'!$D$137:$D$150)+SUMIF('Sav. Balance'!$F$41:$F$44,$B5,'Sav. Balance'!$D$41:$D$44)</f>
        <v>0</v>
      </c>
      <c r="N5" s="122">
        <f>SUMIF('Chk. Balance'!$F$151:$F$166,$B5,'Chk. Balance'!$D$151:$D$166)+SUMIF('Sav. Balance'!$F$45:$F$48,$B5,'Sav. Balance'!$D$45:$D$48)</f>
        <v>0</v>
      </c>
      <c r="O5" s="122">
        <f>SUMIF('Chk. Balance'!$F$167:$F$189,$B5,'Chk. Balance'!$D$167:$D$189)+SUMIF('Sav. Balance'!$F$49:$F$54,$B5,'Sav. Balance'!$D$49:$D$54)</f>
        <v>0</v>
      </c>
      <c r="P5" s="123">
        <f>SUM(Table7[[#This Row],[January]:[December]])-Table7[[#This Row],[Budget]]*12</f>
        <v>4765</v>
      </c>
      <c r="Q5" s="104"/>
      <c r="R5" s="187" t="s">
        <v>84</v>
      </c>
      <c r="S5" s="188"/>
      <c r="T5" s="106">
        <v>-2500</v>
      </c>
      <c r="U5" s="99"/>
      <c r="V5" s="100"/>
      <c r="W5" s="101"/>
      <c r="X5" s="100"/>
      <c r="Y5" s="100"/>
      <c r="Z5" s="107"/>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c r="IW5" s="100"/>
      <c r="IX5" s="100"/>
      <c r="IY5" s="100"/>
      <c r="IZ5" s="100"/>
    </row>
    <row r="6" spans="1:260" ht="15.95" customHeight="1" x14ac:dyDescent="0.25">
      <c r="A6" s="102"/>
      <c r="B6" s="174" t="s">
        <v>69</v>
      </c>
      <c r="C6" s="166">
        <v>-125</v>
      </c>
      <c r="D6" s="122">
        <f>SUMIF('Chk. Balance'!$F$3:$F$19,$B6,'Chk. Balance'!$D$3:$D$19)+SUMIF('Sav. Balance'!$F$3:$F$7,$B6,'Sav. Balance'!$D$3:$D$7)</f>
        <v>0</v>
      </c>
      <c r="E6" s="122">
        <f>SUMIF('Chk. Balance'!$F$20:$F$35,$B6,'Chk. Balance'!$D$20:$D$35)+SUMIF('Sav. Balance'!$F$8:$F$11,$B6,'Sav. Balance'!$D$8:$D$11)</f>
        <v>0</v>
      </c>
      <c r="F6" s="122">
        <f>SUMIF('Chk. Balance'!$F$36:$F$50,$B6,'Chk. Balance'!$D$36:$D$50)+SUMIF('Sav. Balance'!$F$12:$F$16,$B6,'Sav. Balance'!$D$12:$D$16)</f>
        <v>0</v>
      </c>
      <c r="G6" s="122">
        <f>SUMIF('Chk. Balance'!$F$51:$F$64,$B6,'Chk. Balance'!$D$51:$D$64)+SUMIF('Sav. Balance'!$F$17:$F$20,$B6,'Sav. Balance'!$D$17:$D$20)</f>
        <v>0</v>
      </c>
      <c r="H6" s="122">
        <f>SUMIF('Chk. Balance'!$F$65:$F$76,$B6,'Chk. Balance'!$D$65:$D$76)+SUMIF('Sav. Balance'!$F$21:$F$24,$B6,'Sav. Balance'!$D$21:$D$24)</f>
        <v>0</v>
      </c>
      <c r="I6" s="122">
        <f>SUMIF('Chk. Balance'!$F$77:$F$90,$B6,'Chk. Balance'!$D$77:$D$90)+SUMIF('Sav. Balance'!$F$25:$F$28,$B6,'Sav. Balance'!$D$25:$D$28)</f>
        <v>0</v>
      </c>
      <c r="J6" s="122">
        <f>SUMIF('Chk. Balance'!$F$91:$F$106,$B6,'Chk. Balance'!$D$91:$D$106)+SUMIF('Sav. Balance'!$F$29:$F$32,$B6,'Sav. Balance'!$D$29:$D$32)</f>
        <v>0</v>
      </c>
      <c r="K6" s="122">
        <f>SUMIF('Chk. Balance'!$F$107:$F$122,$B6,'Chk. Balance'!$D$107:$D$122)+SUMIF('Sav. Balance'!$F$33:$F$36,$B6,'Sav. Balance'!$D$33:$D$36)</f>
        <v>0</v>
      </c>
      <c r="L6" s="122">
        <f>SUMIF('Chk. Balance'!$F$123:$F$136,$B6,'Chk. Balance'!$D$123:$D$136)+SUMIF('Sav. Balance'!$F$37:$F$40,$B6,'Sav. Balance'!$D$37:$D$40)</f>
        <v>0</v>
      </c>
      <c r="M6" s="122">
        <f>SUMIF('Chk. Balance'!$F$137:$F$150,$B6,'Chk. Balance'!$D$137:$D$150)+SUMIF('Sav. Balance'!$F$41:$F$44,$B6,'Sav. Balance'!$D$41:$D$44)</f>
        <v>0</v>
      </c>
      <c r="N6" s="122">
        <f>SUMIF('Chk. Balance'!$F$151:$F$166,$B6,'Chk. Balance'!$D$151:$D$166)+SUMIF('Sav. Balance'!$F$45:$F$48,$B6,'Sav. Balance'!$D$45:$D$48)</f>
        <v>0</v>
      </c>
      <c r="O6" s="122">
        <f>SUMIF('Chk. Balance'!$F$167:$F$189,$B6,'Chk. Balance'!$D$167:$D$189)+SUMIF('Sav. Balance'!$F$49:$F$54,$B6,'Sav. Balance'!$D$49:$D$54)</f>
        <v>0</v>
      </c>
      <c r="P6" s="123">
        <f>SUM(Table7[[#This Row],[January]:[December]])-Table7[[#This Row],[Budget]]*12</f>
        <v>1500</v>
      </c>
      <c r="Q6" s="104"/>
      <c r="R6" s="187"/>
      <c r="S6" s="188"/>
      <c r="T6" s="106"/>
      <c r="U6" s="99"/>
      <c r="V6" s="100"/>
      <c r="W6" s="101"/>
      <c r="X6" s="100"/>
      <c r="Y6" s="100"/>
      <c r="Z6" s="107"/>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c r="IR6" s="100"/>
      <c r="IS6" s="100"/>
      <c r="IT6" s="100"/>
      <c r="IU6" s="100"/>
      <c r="IV6" s="100"/>
      <c r="IW6" s="100"/>
      <c r="IX6" s="100"/>
      <c r="IY6" s="100"/>
      <c r="IZ6" s="100"/>
    </row>
    <row r="7" spans="1:260" ht="15.95" customHeight="1" x14ac:dyDescent="0.25">
      <c r="A7" s="102"/>
      <c r="B7" s="175" t="s">
        <v>25</v>
      </c>
      <c r="C7" s="166">
        <v>-600</v>
      </c>
      <c r="D7" s="122">
        <f>SUMIF('Chk. Balance'!$F$3:$F$19,$B7,'Chk. Balance'!$D$3:$D$19)+SUMIF('Sav. Balance'!$F$3:$F$7,$B7,'Sav. Balance'!$D$3:$D$7)</f>
        <v>-139.65</v>
      </c>
      <c r="E7" s="122">
        <f>SUMIF('Chk. Balance'!$F$20:$F$35,$B7,'Chk. Balance'!$D$20:$D$35)+SUMIF('Sav. Balance'!$F$8:$F$11,$B7,'Sav. Balance'!$D$8:$D$11)</f>
        <v>0</v>
      </c>
      <c r="F7" s="122">
        <f>SUMIF('Chk. Balance'!$F$36:$F$50,$B7,'Chk. Balance'!$D$36:$D$50)+SUMIF('Sav. Balance'!$F$12:$F$16,$B7,'Sav. Balance'!$D$12:$D$16)</f>
        <v>0</v>
      </c>
      <c r="G7" s="122">
        <f>SUMIF('Chk. Balance'!$F$51:$F$64,$B7,'Chk. Balance'!$D$51:$D$64)+SUMIF('Sav. Balance'!$F$17:$F$20,$B7,'Sav. Balance'!$D$17:$D$20)</f>
        <v>0</v>
      </c>
      <c r="H7" s="122">
        <f>SUMIF('Chk. Balance'!$F$65:$F$76,$B7,'Chk. Balance'!$D$65:$D$76)+SUMIF('Sav. Balance'!$F$21:$F$24,$B7,'Sav. Balance'!$D$21:$D$24)</f>
        <v>0</v>
      </c>
      <c r="I7" s="122">
        <f>SUMIF('Chk. Balance'!$F$77:$F$90,$B7,'Chk. Balance'!$D$77:$D$90)+SUMIF('Sav. Balance'!$F$25:$F$28,$B7,'Sav. Balance'!$D$25:$D$28)</f>
        <v>0</v>
      </c>
      <c r="J7" s="122">
        <f>SUMIF('Chk. Balance'!$F$91:$F$106,$B7,'Chk. Balance'!$D$91:$D$106)+SUMIF('Sav. Balance'!$F$29:$F$32,$B7,'Sav. Balance'!$D$29:$D$32)</f>
        <v>0</v>
      </c>
      <c r="K7" s="122">
        <f>SUMIF('Chk. Balance'!$F$107:$F$122,$B7,'Chk. Balance'!$D$107:$D$122)+SUMIF('Sav. Balance'!$F$33:$F$36,$B7,'Sav. Balance'!$D$33:$D$36)</f>
        <v>0</v>
      </c>
      <c r="L7" s="122">
        <f>SUMIF('Chk. Balance'!$F$123:$F$136,$B7,'Chk. Balance'!$D$123:$D$136)+SUMIF('Sav. Balance'!$F$37:$F$40,$B7,'Sav. Balance'!$D$37:$D$40)</f>
        <v>0</v>
      </c>
      <c r="M7" s="122">
        <f>SUMIF('Chk. Balance'!$F$137:$F$150,$B7,'Chk. Balance'!$D$137:$D$150)+SUMIF('Sav. Balance'!$F$41:$F$44,$B7,'Sav. Balance'!$D$41:$D$44)</f>
        <v>0</v>
      </c>
      <c r="N7" s="122">
        <f>SUMIF('Chk. Balance'!$F$151:$F$166,$B7,'Chk. Balance'!$D$151:$D$166)+SUMIF('Sav. Balance'!$F$45:$F$48,$B7,'Sav. Balance'!$D$45:$D$48)</f>
        <v>0</v>
      </c>
      <c r="O7" s="122">
        <f>SUMIF('Chk. Balance'!$F$167:$F$189,$B7,'Chk. Balance'!$D$167:$D$189)+SUMIF('Sav. Balance'!$F$49:$F$54,$B7,'Sav. Balance'!$D$49:$D$54)</f>
        <v>0</v>
      </c>
      <c r="P7" s="123">
        <f>SUM(Table7[[#This Row],[January]:[December]])-Table7[[#This Row],[Budget]]*12</f>
        <v>7060.35</v>
      </c>
      <c r="Q7" s="104"/>
      <c r="R7" s="187"/>
      <c r="S7" s="188"/>
      <c r="T7" s="106"/>
      <c r="U7" s="108"/>
      <c r="V7" s="100"/>
      <c r="W7" s="101"/>
      <c r="X7" s="100"/>
      <c r="Y7" s="100"/>
      <c r="Z7" s="107"/>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c r="IR7" s="100"/>
      <c r="IS7" s="100"/>
      <c r="IT7" s="100"/>
      <c r="IU7" s="100"/>
      <c r="IV7" s="100"/>
      <c r="IW7" s="100"/>
      <c r="IX7" s="100"/>
      <c r="IY7" s="100"/>
      <c r="IZ7" s="100"/>
    </row>
    <row r="8" spans="1:260" ht="15.95" customHeight="1" x14ac:dyDescent="0.25">
      <c r="A8" s="102"/>
      <c r="B8" s="174" t="s">
        <v>70</v>
      </c>
      <c r="C8" s="166">
        <v>-195</v>
      </c>
      <c r="D8" s="122">
        <f>SUMIF('Chk. Balance'!$F$3:$F$19,$B8,'Chk. Balance'!$D$3:$D$19)+SUMIF('Sav. Balance'!$F$3:$F$7,$B8,'Sav. Balance'!$D$3:$D$7)</f>
        <v>-150</v>
      </c>
      <c r="E8" s="122">
        <f>SUMIF('Chk. Balance'!$F$20:$F$35,$B8,'Chk. Balance'!$D$20:$D$35)+SUMIF('Sav. Balance'!$F$8:$F$11,$B8,'Sav. Balance'!$D$8:$D$11)</f>
        <v>0</v>
      </c>
      <c r="F8" s="122">
        <f>SUMIF('Chk. Balance'!$F$36:$F$50,$B8,'Chk. Balance'!$D$36:$D$50)+SUMIF('Sav. Balance'!$F$12:$F$16,$B8,'Sav. Balance'!$D$12:$D$16)</f>
        <v>0</v>
      </c>
      <c r="G8" s="122">
        <f>SUMIF('Chk. Balance'!$F$51:$F$64,$B8,'Chk. Balance'!$D$51:$D$64)+SUMIF('Sav. Balance'!$F$17:$F$20,$B8,'Sav. Balance'!$D$17:$D$20)</f>
        <v>0</v>
      </c>
      <c r="H8" s="122">
        <f>SUMIF('Chk. Balance'!$F$65:$F$76,$B8,'Chk. Balance'!$D$65:$D$76)+SUMIF('Sav. Balance'!$F$21:$F$24,$B8,'Sav. Balance'!$D$21:$D$24)</f>
        <v>0</v>
      </c>
      <c r="I8" s="122">
        <f>SUMIF('Chk. Balance'!$F$77:$F$90,$B8,'Chk. Balance'!$D$77:$D$90)+SUMIF('Sav. Balance'!$F$25:$F$28,$B8,'Sav. Balance'!$D$25:$D$28)</f>
        <v>0</v>
      </c>
      <c r="J8" s="122">
        <f>SUMIF('Chk. Balance'!$F$91:$F$106,$B8,'Chk. Balance'!$D$91:$D$106)+SUMIF('Sav. Balance'!$F$29:$F$32,$B8,'Sav. Balance'!$D$29:$D$32)</f>
        <v>0</v>
      </c>
      <c r="K8" s="122">
        <f>SUMIF('Chk. Balance'!$F$107:$F$122,$B8,'Chk. Balance'!$D$107:$D$122)+SUMIF('Sav. Balance'!$F$33:$F$36,$B8,'Sav. Balance'!$D$33:$D$36)</f>
        <v>0</v>
      </c>
      <c r="L8" s="122">
        <f>SUMIF('Chk. Balance'!$F$123:$F$136,$B8,'Chk. Balance'!$D$123:$D$136)+SUMIF('Sav. Balance'!$F$37:$F$40,$B8,'Sav. Balance'!$D$37:$D$40)</f>
        <v>0</v>
      </c>
      <c r="M8" s="122">
        <f>SUMIF('Chk. Balance'!$F$137:$F$150,$B8,'Chk. Balance'!$D$137:$D$150)+SUMIF('Sav. Balance'!$F$41:$F$44,$B8,'Sav. Balance'!$D$41:$D$44)</f>
        <v>0</v>
      </c>
      <c r="N8" s="122">
        <f>SUMIF('Chk. Balance'!$F$151:$F$166,$B8,'Chk. Balance'!$D$151:$D$166)+SUMIF('Sav. Balance'!$F$45:$F$48,$B8,'Sav. Balance'!$D$45:$D$48)</f>
        <v>0</v>
      </c>
      <c r="O8" s="122">
        <f>SUMIF('Chk. Balance'!$F$167:$F$189,$B8,'Chk. Balance'!$D$167:$D$189)+SUMIF('Sav. Balance'!$F$49:$F$54,$B8,'Sav. Balance'!$D$49:$D$54)</f>
        <v>0</v>
      </c>
      <c r="P8" s="123">
        <f>SUM(Table7[[#This Row],[January]:[December]])-Table7[[#This Row],[Budget]]*12</f>
        <v>2190</v>
      </c>
      <c r="Q8" s="104"/>
      <c r="R8" s="187"/>
      <c r="S8" s="188"/>
      <c r="T8" s="106"/>
      <c r="U8" s="108"/>
      <c r="V8" s="100"/>
      <c r="W8" s="101"/>
      <c r="X8" s="100"/>
      <c r="Y8" s="100"/>
      <c r="Z8" s="109"/>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row>
    <row r="9" spans="1:260" ht="15.95" customHeight="1" x14ac:dyDescent="0.25">
      <c r="A9" s="102"/>
      <c r="B9" s="174" t="s">
        <v>0</v>
      </c>
      <c r="C9" s="166">
        <v>-100</v>
      </c>
      <c r="D9" s="122">
        <f>SUMIF('Chk. Balance'!$F$3:$F$19,$B9,'Chk. Balance'!$D$3:$D$19)+SUMIF('Sav. Balance'!$F$3:$F$7,$B9,'Sav. Balance'!$D$3:$D$7)</f>
        <v>-100</v>
      </c>
      <c r="E9" s="122">
        <f>SUMIF('Chk. Balance'!$F$20:$F$35,$B9,'Chk. Balance'!$D$20:$D$35)+SUMIF('Sav. Balance'!$F$8:$F$11,$B9,'Sav. Balance'!$D$8:$D$11)</f>
        <v>0</v>
      </c>
      <c r="F9" s="122">
        <f>SUMIF('Chk. Balance'!$F$36:$F$50,$B9,'Chk. Balance'!$D$36:$D$50)+SUMIF('Sav. Balance'!$F$12:$F$16,$B9,'Sav. Balance'!$D$12:$D$16)</f>
        <v>0</v>
      </c>
      <c r="G9" s="122">
        <f>SUMIF('Chk. Balance'!$F$51:$F$64,$B9,'Chk. Balance'!$D$51:$D$64)+SUMIF('Sav. Balance'!$F$17:$F$20,$B9,'Sav. Balance'!$D$17:$D$20)</f>
        <v>0</v>
      </c>
      <c r="H9" s="122">
        <f>SUMIF('Chk. Balance'!$F$65:$F$76,$B9,'Chk. Balance'!$D$65:$D$76)+SUMIF('Sav. Balance'!$F$21:$F$24,$B9,'Sav. Balance'!$D$21:$D$24)</f>
        <v>0</v>
      </c>
      <c r="I9" s="122">
        <f>SUMIF('Chk. Balance'!$F$77:$F$90,$B9,'Chk. Balance'!$D$77:$D$90)+SUMIF('Sav. Balance'!$F$25:$F$28,$B9,'Sav. Balance'!$D$25:$D$28)</f>
        <v>0</v>
      </c>
      <c r="J9" s="122">
        <f>SUMIF('Chk. Balance'!$F$91:$F$106,$B9,'Chk. Balance'!$D$91:$D$106)+SUMIF('Sav. Balance'!$F$29:$F$32,$B9,'Sav. Balance'!$D$29:$D$32)</f>
        <v>0</v>
      </c>
      <c r="K9" s="122">
        <f>SUMIF('Chk. Balance'!$F$107:$F$122,$B9,'Chk. Balance'!$D$107:$D$122)+SUMIF('Sav. Balance'!$F$33:$F$36,$B9,'Sav. Balance'!$D$33:$D$36)</f>
        <v>0</v>
      </c>
      <c r="L9" s="122">
        <f>SUMIF('Chk. Balance'!$F$123:$F$136,$B9,'Chk. Balance'!$D$123:$D$136)+SUMIF('Sav. Balance'!$F$37:$F$40,$B9,'Sav. Balance'!$D$37:$D$40)</f>
        <v>0</v>
      </c>
      <c r="M9" s="122">
        <f>SUMIF('Chk. Balance'!$F$137:$F$150,$B9,'Chk. Balance'!$D$137:$D$150)+SUMIF('Sav. Balance'!$F$41:$F$44,$B9,'Sav. Balance'!$D$41:$D$44)</f>
        <v>0</v>
      </c>
      <c r="N9" s="122">
        <f>SUMIF('Chk. Balance'!$F$151:$F$166,$B9,'Chk. Balance'!$D$151:$D$166)+SUMIF('Sav. Balance'!$F$45:$F$48,$B9,'Sav. Balance'!$D$45:$D$48)</f>
        <v>0</v>
      </c>
      <c r="O9" s="122">
        <f>SUMIF('Chk. Balance'!$F$167:$F$189,$B9,'Chk. Balance'!$D$167:$D$189)+SUMIF('Sav. Balance'!$F$49:$F$54,$B9,'Sav. Balance'!$D$49:$D$54)</f>
        <v>0</v>
      </c>
      <c r="P9" s="123">
        <f>SUM(Table7[[#This Row],[January]:[December]])-Table7[[#This Row],[Budget]]*12</f>
        <v>1100</v>
      </c>
      <c r="Q9" s="104"/>
      <c r="R9" s="187"/>
      <c r="S9" s="188"/>
      <c r="T9" s="106"/>
      <c r="U9" s="108"/>
      <c r="V9" s="100"/>
      <c r="W9" s="101"/>
      <c r="X9" s="100"/>
      <c r="Y9" s="100"/>
      <c r="Z9" s="109"/>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c r="IR9" s="100"/>
      <c r="IS9" s="100"/>
      <c r="IT9" s="100"/>
      <c r="IU9" s="100"/>
      <c r="IV9" s="100"/>
      <c r="IW9" s="100"/>
      <c r="IX9" s="100"/>
      <c r="IY9" s="100"/>
      <c r="IZ9" s="100"/>
    </row>
    <row r="10" spans="1:260" ht="15.95" customHeight="1" x14ac:dyDescent="0.25">
      <c r="A10" s="102"/>
      <c r="B10" s="174" t="s">
        <v>24</v>
      </c>
      <c r="C10" s="166">
        <v>-100</v>
      </c>
      <c r="D10" s="122">
        <f>SUMIF('Chk. Balance'!$F$3:$F$19,$B10,'Chk. Balance'!$D$3:$D$19)+SUMIF('Sav. Balance'!$F$3:$F$7,$B10,'Sav. Balance'!$D$3:$D$7)</f>
        <v>0</v>
      </c>
      <c r="E10" s="122">
        <f>SUMIF('Chk. Balance'!$F$20:$F$35,$B10,'Chk. Balance'!$D$20:$D$35)+SUMIF('Sav. Balance'!$F$8:$F$11,$B10,'Sav. Balance'!$D$8:$D$11)</f>
        <v>0</v>
      </c>
      <c r="F10" s="122">
        <f>SUMIF('Chk. Balance'!$F$36:$F$50,$B10,'Chk. Balance'!$D$36:$D$50)+SUMIF('Sav. Balance'!$F$12:$F$16,$B10,'Sav. Balance'!$D$12:$D$16)</f>
        <v>0</v>
      </c>
      <c r="G10" s="122">
        <f>SUMIF('Chk. Balance'!$F$51:$F$64,$B10,'Chk. Balance'!$D$51:$D$64)+SUMIF('Sav. Balance'!$F$17:$F$20,$B10,'Sav. Balance'!$D$17:$D$20)</f>
        <v>0</v>
      </c>
      <c r="H10" s="122">
        <f>SUMIF('Chk. Balance'!$F$65:$F$76,$B10,'Chk. Balance'!$D$65:$D$76)+SUMIF('Sav. Balance'!$F$21:$F$24,$B10,'Sav. Balance'!$D$21:$D$24)</f>
        <v>0</v>
      </c>
      <c r="I10" s="122">
        <f>SUMIF('Chk. Balance'!$F$77:$F$90,$B10,'Chk. Balance'!$D$77:$D$90)+SUMIF('Sav. Balance'!$F$25:$F$28,$B10,'Sav. Balance'!$D$25:$D$28)</f>
        <v>0</v>
      </c>
      <c r="J10" s="122">
        <f>SUMIF('Chk. Balance'!$F$91:$F$106,$B10,'Chk. Balance'!$D$91:$D$106)+SUMIF('Sav. Balance'!$F$29:$F$32,$B10,'Sav. Balance'!$D$29:$D$32)</f>
        <v>0</v>
      </c>
      <c r="K10" s="122">
        <f>SUMIF('Chk. Balance'!$F$107:$F$122,$B10,'Chk. Balance'!$D$107:$D$122)+SUMIF('Sav. Balance'!$F$33:$F$36,$B10,'Sav. Balance'!$D$33:$D$36)</f>
        <v>0</v>
      </c>
      <c r="L10" s="122">
        <f>SUMIF('Chk. Balance'!$F$123:$F$136,$B10,'Chk. Balance'!$D$123:$D$136)+SUMIF('Sav. Balance'!$F$37:$F$40,$B10,'Sav. Balance'!$D$37:$D$40)</f>
        <v>0</v>
      </c>
      <c r="M10" s="122">
        <f>SUMIF('Chk. Balance'!$F$137:$F$150,$B10,'Chk. Balance'!$D$137:$D$150)+SUMIF('Sav. Balance'!$F$41:$F$44,$B10,'Sav. Balance'!$D$41:$D$44)</f>
        <v>0</v>
      </c>
      <c r="N10" s="122">
        <f>SUMIF('Chk. Balance'!$F$151:$F$166,$B10,'Chk. Balance'!$D$151:$D$166)+SUMIF('Sav. Balance'!$F$45:$F$48,$B10,'Sav. Balance'!$D$45:$D$48)</f>
        <v>0</v>
      </c>
      <c r="O10" s="122">
        <f>SUMIF('Chk. Balance'!$F$167:$F$189,$B10,'Chk. Balance'!$D$167:$D$189)+SUMIF('Sav. Balance'!$F$49:$F$54,$B10,'Sav. Balance'!$D$49:$D$54)</f>
        <v>0</v>
      </c>
      <c r="P10" s="123">
        <f>SUM(Table7[[#This Row],[January]:[December]])-Table7[[#This Row],[Budget]]*12</f>
        <v>1200</v>
      </c>
      <c r="Q10" s="104"/>
      <c r="R10" s="187"/>
      <c r="S10" s="188"/>
      <c r="T10" s="106"/>
      <c r="U10" s="108"/>
      <c r="V10" s="100"/>
      <c r="W10" s="101"/>
      <c r="X10" s="100"/>
      <c r="Y10" s="100"/>
      <c r="Z10" s="109"/>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c r="IR10" s="100"/>
      <c r="IS10" s="100"/>
      <c r="IT10" s="100"/>
      <c r="IU10" s="100"/>
      <c r="IV10" s="100"/>
      <c r="IW10" s="100"/>
      <c r="IX10" s="100"/>
      <c r="IY10" s="100"/>
      <c r="IZ10" s="100"/>
    </row>
    <row r="11" spans="1:260" ht="15.95" customHeight="1" x14ac:dyDescent="0.25">
      <c r="A11" s="102"/>
      <c r="B11" s="174" t="s">
        <v>66</v>
      </c>
      <c r="C11" s="166">
        <v>-50</v>
      </c>
      <c r="D11" s="122">
        <f>SUMIF('Chk. Balance'!$F$3:$F$19,$B11,'Chk. Balance'!$D$3:$D$19)+SUMIF('Sav. Balance'!$F$3:$F$7,$B11,'Sav. Balance'!$D$3:$D$7)</f>
        <v>0</v>
      </c>
      <c r="E11" s="122">
        <f>SUMIF('Chk. Balance'!$F$20:$F$35,$B11,'Chk. Balance'!$D$20:$D$35)+SUMIF('Sav. Balance'!$F$8:$F$11,$B11,'Sav. Balance'!$D$8:$D$11)</f>
        <v>0</v>
      </c>
      <c r="F11" s="122">
        <f>SUMIF('Chk. Balance'!$F$36:$F$50,$B11,'Chk. Balance'!$D$36:$D$50)+SUMIF('Sav. Balance'!$F$12:$F$16,$B11,'Sav. Balance'!$D$12:$D$16)</f>
        <v>0</v>
      </c>
      <c r="G11" s="122">
        <f>SUMIF('Chk. Balance'!$F$51:$F$64,$B11,'Chk. Balance'!$D$51:$D$64)+SUMIF('Sav. Balance'!$F$17:$F$20,$B11,'Sav. Balance'!$D$17:$D$20)</f>
        <v>0</v>
      </c>
      <c r="H11" s="122">
        <f>SUMIF('Chk. Balance'!$F$65:$F$76,$B11,'Chk. Balance'!$D$65:$D$76)+SUMIF('Sav. Balance'!$F$21:$F$24,$B11,'Sav. Balance'!$D$21:$D$24)</f>
        <v>0</v>
      </c>
      <c r="I11" s="122">
        <f>SUMIF('Chk. Balance'!$F$77:$F$90,$B11,'Chk. Balance'!$D$77:$D$90)+SUMIF('Sav. Balance'!$F$25:$F$28,$B11,'Sav. Balance'!$D$25:$D$28)</f>
        <v>0</v>
      </c>
      <c r="J11" s="122">
        <f>SUMIF('Chk. Balance'!$F$91:$F$106,$B11,'Chk. Balance'!$D$91:$D$106)+SUMIF('Sav. Balance'!$F$29:$F$32,$B11,'Sav. Balance'!$D$29:$D$32)</f>
        <v>0</v>
      </c>
      <c r="K11" s="122">
        <f>SUMIF('Chk. Balance'!$F$107:$F$122,$B11,'Chk. Balance'!$D$107:$D$122)+SUMIF('Sav. Balance'!$F$33:$F$36,$B11,'Sav. Balance'!$D$33:$D$36)</f>
        <v>0</v>
      </c>
      <c r="L11" s="122">
        <f>SUMIF('Chk. Balance'!$F$123:$F$136,$B11,'Chk. Balance'!$D$123:$D$136)+SUMIF('Sav. Balance'!$F$37:$F$40,$B11,'Sav. Balance'!$D$37:$D$40)</f>
        <v>0</v>
      </c>
      <c r="M11" s="122">
        <f>SUMIF('Chk. Balance'!$F$137:$F$150,$B11,'Chk. Balance'!$D$137:$D$150)+SUMIF('Sav. Balance'!$F$41:$F$44,$B11,'Sav. Balance'!$D$41:$D$44)</f>
        <v>0</v>
      </c>
      <c r="N11" s="122">
        <f>SUMIF('Chk. Balance'!$F$151:$F$166,$B11,'Chk. Balance'!$D$151:$D$166)+SUMIF('Sav. Balance'!$F$45:$F$48,$B11,'Sav. Balance'!$D$45:$D$48)</f>
        <v>0</v>
      </c>
      <c r="O11" s="122">
        <f>SUMIF('Chk. Balance'!$F$167:$F$189,$B11,'Chk. Balance'!$D$167:$D$189)+SUMIF('Sav. Balance'!$F$49:$F$54,$B11,'Sav. Balance'!$D$49:$D$54)</f>
        <v>0</v>
      </c>
      <c r="P11" s="123">
        <f>SUM(Table7[[#This Row],[January]:[December]])-Table7[[#This Row],[Budget]]*12</f>
        <v>600</v>
      </c>
      <c r="Q11" s="104"/>
      <c r="R11" s="187"/>
      <c r="S11" s="188"/>
      <c r="T11" s="106"/>
      <c r="U11" s="108"/>
      <c r="V11" s="100"/>
      <c r="W11" s="101"/>
      <c r="X11" s="100"/>
      <c r="Y11" s="100"/>
      <c r="Z11" s="109"/>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c r="IR11" s="100"/>
      <c r="IS11" s="100"/>
      <c r="IT11" s="100"/>
      <c r="IU11" s="100"/>
      <c r="IV11" s="100"/>
      <c r="IW11" s="100"/>
      <c r="IX11" s="100"/>
      <c r="IY11" s="100"/>
      <c r="IZ11" s="100"/>
    </row>
    <row r="12" spans="1:260" ht="15.95" customHeight="1" x14ac:dyDescent="0.25">
      <c r="A12" s="102"/>
      <c r="B12" s="174" t="s">
        <v>67</v>
      </c>
      <c r="C12" s="166">
        <v>-50</v>
      </c>
      <c r="D12" s="122">
        <f>SUMIF('Chk. Balance'!$F$3:$F$19,$B12,'Chk. Balance'!$D$3:$D$19)+SUMIF('Sav. Balance'!$F$3:$F$7,$B12,'Sav. Balance'!$D$3:$D$7)</f>
        <v>0</v>
      </c>
      <c r="E12" s="122">
        <f>SUMIF('Chk. Balance'!$F$20:$F$35,$B12,'Chk. Balance'!$D$20:$D$35)+SUMIF('Sav. Balance'!$F$8:$F$11,$B12,'Sav. Balance'!$D$8:$D$11)</f>
        <v>0</v>
      </c>
      <c r="F12" s="122">
        <f>SUMIF('Chk. Balance'!$F$36:$F$50,$B12,'Chk. Balance'!$D$36:$D$50)+SUMIF('Sav. Balance'!$F$12:$F$16,$B12,'Sav. Balance'!$D$12:$D$16)</f>
        <v>0</v>
      </c>
      <c r="G12" s="122">
        <f>SUMIF('Chk. Balance'!$F$51:$F$64,$B12,'Chk. Balance'!$D$51:$D$64)+SUMIF('Sav. Balance'!$F$17:$F$20,$B12,'Sav. Balance'!$D$17:$D$20)</f>
        <v>0</v>
      </c>
      <c r="H12" s="122">
        <f>SUMIF('Chk. Balance'!$F$65:$F$76,$B12,'Chk. Balance'!$D$65:$D$76)+SUMIF('Sav. Balance'!$F$21:$F$24,$B12,'Sav. Balance'!$D$21:$D$24)</f>
        <v>0</v>
      </c>
      <c r="I12" s="122">
        <f>SUMIF('Chk. Balance'!$F$77:$F$90,$B12,'Chk. Balance'!$D$77:$D$90)+SUMIF('Sav. Balance'!$F$25:$F$28,$B12,'Sav. Balance'!$D$25:$D$28)</f>
        <v>0</v>
      </c>
      <c r="J12" s="122">
        <f>SUMIF('Chk. Balance'!$F$91:$F$106,$B12,'Chk. Balance'!$D$91:$D$106)+SUMIF('Sav. Balance'!$F$29:$F$32,$B12,'Sav. Balance'!$D$29:$D$32)</f>
        <v>0</v>
      </c>
      <c r="K12" s="122">
        <f>SUMIF('Chk. Balance'!$F$107:$F$122,$B12,'Chk. Balance'!$D$107:$D$122)+SUMIF('Sav. Balance'!$F$33:$F$36,$B12,'Sav. Balance'!$D$33:$D$36)</f>
        <v>0</v>
      </c>
      <c r="L12" s="122">
        <f>SUMIF('Chk. Balance'!$F$123:$F$136,$B12,'Chk. Balance'!$D$123:$D$136)+SUMIF('Sav. Balance'!$F$37:$F$40,$B12,'Sav. Balance'!$D$37:$D$40)</f>
        <v>0</v>
      </c>
      <c r="M12" s="122">
        <f>SUMIF('Chk. Balance'!$F$137:$F$150,$B12,'Chk. Balance'!$D$137:$D$150)+SUMIF('Sav. Balance'!$F$41:$F$44,$B12,'Sav. Balance'!$D$41:$D$44)</f>
        <v>0</v>
      </c>
      <c r="N12" s="122">
        <f>SUMIF('Chk. Balance'!$F$151:$F$166,$B12,'Chk. Balance'!$D$151:$D$166)+SUMIF('Sav. Balance'!$F$45:$F$48,$B12,'Sav. Balance'!$D$45:$D$48)</f>
        <v>0</v>
      </c>
      <c r="O12" s="122">
        <f>SUMIF('Chk. Balance'!$F$167:$F$189,$B12,'Chk. Balance'!$D$167:$D$189)+SUMIF('Sav. Balance'!$F$49:$F$54,$B12,'Sav. Balance'!$D$49:$D$54)</f>
        <v>0</v>
      </c>
      <c r="P12" s="123">
        <f>SUM(Table7[[#This Row],[January]:[December]])-Table7[[#This Row],[Budget]]*12</f>
        <v>600</v>
      </c>
      <c r="Q12" s="104"/>
      <c r="R12" s="187"/>
      <c r="S12" s="188"/>
      <c r="T12" s="106"/>
      <c r="U12" s="99"/>
      <c r="V12" s="100"/>
      <c r="W12" s="101"/>
      <c r="X12" s="100"/>
      <c r="Y12" s="100"/>
      <c r="Z12" s="109"/>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c r="IR12" s="100"/>
      <c r="IS12" s="100"/>
      <c r="IT12" s="100"/>
      <c r="IU12" s="100"/>
      <c r="IV12" s="100"/>
      <c r="IW12" s="100"/>
      <c r="IX12" s="100"/>
      <c r="IY12" s="100"/>
      <c r="IZ12" s="100"/>
    </row>
    <row r="13" spans="1:260" ht="15.95" customHeight="1" thickBot="1" x14ac:dyDescent="0.3">
      <c r="A13" s="102"/>
      <c r="B13" s="174" t="s">
        <v>51</v>
      </c>
      <c r="C13" s="166">
        <v>-50</v>
      </c>
      <c r="D13" s="122">
        <f>SUMIF('Chk. Balance'!$F$3:$F$19,$B13,'Chk. Balance'!$D$3:$D$19)+SUMIF('Sav. Balance'!$F$3:$F$7,$B13,'Sav. Balance'!$D$3:$D$7)</f>
        <v>-95</v>
      </c>
      <c r="E13" s="122">
        <f>SUMIF('Chk. Balance'!$F$20:$F$35,$B13,'Chk. Balance'!$D$20:$D$35)+SUMIF('Sav. Balance'!$F$8:$F$11,$B13,'Sav. Balance'!$D$8:$D$11)</f>
        <v>0</v>
      </c>
      <c r="F13" s="122">
        <f>SUMIF('Chk. Balance'!$F$36:$F$50,$B13,'Chk. Balance'!$D$36:$D$50)+SUMIF('Sav. Balance'!$F$12:$F$16,$B13,'Sav. Balance'!$D$12:$D$16)</f>
        <v>0</v>
      </c>
      <c r="G13" s="122">
        <f>SUMIF('Chk. Balance'!$F$51:$F$64,$B13,'Chk. Balance'!$D$51:$D$64)+SUMIF('Sav. Balance'!$F$17:$F$20,$B13,'Sav. Balance'!$D$17:$D$20)</f>
        <v>0</v>
      </c>
      <c r="H13" s="122">
        <f>SUMIF('Chk. Balance'!$F$65:$F$76,$B13,'Chk. Balance'!$D$65:$D$76)+SUMIF('Sav. Balance'!$F$21:$F$24,$B13,'Sav. Balance'!$D$21:$D$24)</f>
        <v>0</v>
      </c>
      <c r="I13" s="122">
        <f>SUMIF('Chk. Balance'!$F$77:$F$90,$B13,'Chk. Balance'!$D$77:$D$90)+SUMIF('Sav. Balance'!$F$25:$F$28,$B13,'Sav. Balance'!$D$25:$D$28)</f>
        <v>0</v>
      </c>
      <c r="J13" s="122">
        <f>SUMIF('Chk. Balance'!$F$91:$F$106,$B13,'Chk. Balance'!$D$91:$D$106)+SUMIF('Sav. Balance'!$F$29:$F$32,$B13,'Sav. Balance'!$D$29:$D$32)</f>
        <v>0</v>
      </c>
      <c r="K13" s="122">
        <f>SUMIF('Chk. Balance'!$F$107:$F$122,$B13,'Chk. Balance'!$D$107:$D$122)+SUMIF('Sav. Balance'!$F$33:$F$36,$B13,'Sav. Balance'!$D$33:$D$36)</f>
        <v>0</v>
      </c>
      <c r="L13" s="122">
        <f>SUMIF('Chk. Balance'!$F$123:$F$136,$B13,'Chk. Balance'!$D$123:$D$136)+SUMIF('Sav. Balance'!$F$37:$F$40,$B13,'Sav. Balance'!$D$37:$D$40)</f>
        <v>0</v>
      </c>
      <c r="M13" s="122">
        <f>SUMIF('Chk. Balance'!$F$137:$F$150,$B13,'Chk. Balance'!$D$137:$D$150)+SUMIF('Sav. Balance'!$F$41:$F$44,$B13,'Sav. Balance'!$D$41:$D$44)</f>
        <v>0</v>
      </c>
      <c r="N13" s="122">
        <f>SUMIF('Chk. Balance'!$F$151:$F$166,$B13,'Chk. Balance'!$D$151:$D$166)+SUMIF('Sav. Balance'!$F$45:$F$48,$B13,'Sav. Balance'!$D$45:$D$48)</f>
        <v>0</v>
      </c>
      <c r="O13" s="122">
        <f>SUMIF('Chk. Balance'!$F$167:$F$189,$B13,'Chk. Balance'!$D$167:$D$189)+SUMIF('Sav. Balance'!$F$49:$F$54,$B13,'Sav. Balance'!$D$49:$D$54)</f>
        <v>0</v>
      </c>
      <c r="P13" s="123">
        <f>SUM(Table7[[#This Row],[January]:[December]])-Table7[[#This Row],[Budget]]*12</f>
        <v>505</v>
      </c>
      <c r="Q13" s="104"/>
      <c r="R13" s="185"/>
      <c r="S13" s="186"/>
      <c r="T13" s="110"/>
      <c r="U13" s="99"/>
      <c r="V13" s="100"/>
      <c r="W13" s="101"/>
      <c r="X13" s="100"/>
      <c r="Y13" s="100"/>
      <c r="Z13" s="109"/>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row>
    <row r="14" spans="1:260" ht="15.95" customHeight="1" thickBot="1" x14ac:dyDescent="0.3">
      <c r="A14" s="102"/>
      <c r="B14" s="174" t="s">
        <v>49</v>
      </c>
      <c r="C14" s="166">
        <v>-25</v>
      </c>
      <c r="D14" s="122">
        <f>SUMIF('Chk. Balance'!$F$3:$F$19,$B14,'Chk. Balance'!$D$3:$D$19)+SUMIF('Sav. Balance'!$F$3:$F$7,$B14,'Sav. Balance'!$D$3:$D$7)</f>
        <v>0</v>
      </c>
      <c r="E14" s="122">
        <f>SUMIF('Chk. Balance'!$F$20:$F$35,$B14,'Chk. Balance'!$D$20:$D$35)+SUMIF('Sav. Balance'!$F$8:$F$11,$B14,'Sav. Balance'!$D$8:$D$11)</f>
        <v>0</v>
      </c>
      <c r="F14" s="122">
        <f>SUMIF('Chk. Balance'!$F$36:$F$50,$B14,'Chk. Balance'!$D$36:$D$50)+SUMIF('Sav. Balance'!$F$12:$F$16,$B14,'Sav. Balance'!$D$12:$D$16)</f>
        <v>0</v>
      </c>
      <c r="G14" s="122">
        <f>SUMIF('Chk. Balance'!$F$51:$F$64,$B14,'Chk. Balance'!$D$51:$D$64)+SUMIF('Sav. Balance'!$F$17:$F$20,$B14,'Sav. Balance'!$D$17:$D$20)</f>
        <v>0</v>
      </c>
      <c r="H14" s="122">
        <f>SUMIF('Chk. Balance'!$F$65:$F$76,$B14,'Chk. Balance'!$D$65:$D$76)+SUMIF('Sav. Balance'!$F$21:$F$24,$B14,'Sav. Balance'!$D$21:$D$24)</f>
        <v>0</v>
      </c>
      <c r="I14" s="122">
        <f>SUMIF('Chk. Balance'!$F$77:$F$90,$B14,'Chk. Balance'!$D$77:$D$90)+SUMIF('Sav. Balance'!$F$25:$F$28,$B14,'Sav. Balance'!$D$25:$D$28)</f>
        <v>0</v>
      </c>
      <c r="J14" s="122">
        <f>SUMIF('Chk. Balance'!$F$91:$F$106,$B14,'Chk. Balance'!$D$91:$D$106)+SUMIF('Sav. Balance'!$F$29:$F$32,$B14,'Sav. Balance'!$D$29:$D$32)</f>
        <v>0</v>
      </c>
      <c r="K14" s="122">
        <f>SUMIF('Chk. Balance'!$F$107:$F$122,$B14,'Chk. Balance'!$D$107:$D$122)+SUMIF('Sav. Balance'!$F$33:$F$36,$B14,'Sav. Balance'!$D$33:$D$36)</f>
        <v>0</v>
      </c>
      <c r="L14" s="122">
        <f>SUMIF('Chk. Balance'!$F$123:$F$136,$B14,'Chk. Balance'!$D$123:$D$136)+SUMIF('Sav. Balance'!$F$37:$F$40,$B14,'Sav. Balance'!$D$37:$D$40)</f>
        <v>0</v>
      </c>
      <c r="M14" s="122">
        <f>SUMIF('Chk. Balance'!$F$137:$F$150,$B14,'Chk. Balance'!$D$137:$D$150)+SUMIF('Sav. Balance'!$F$41:$F$44,$B14,'Sav. Balance'!$D$41:$D$44)</f>
        <v>0</v>
      </c>
      <c r="N14" s="122">
        <f>SUMIF('Chk. Balance'!$F$151:$F$166,$B14,'Chk. Balance'!$D$151:$D$166)+SUMIF('Sav. Balance'!$F$45:$F$48,$B14,'Sav. Balance'!$D$45:$D$48)</f>
        <v>0</v>
      </c>
      <c r="O14" s="122">
        <f>SUMIF('Chk. Balance'!$F$167:$F$189,$B14,'Chk. Balance'!$D$167:$D$189)+SUMIF('Sav. Balance'!$F$49:$F$54,$B14,'Sav. Balance'!$D$49:$D$54)</f>
        <v>0</v>
      </c>
      <c r="P14" s="123">
        <f>SUM(Table7[[#This Row],[January]:[December]])-Table7[[#This Row],[Budget]]*12</f>
        <v>300</v>
      </c>
      <c r="Q14" s="104"/>
      <c r="R14" s="100"/>
      <c r="S14" s="100"/>
      <c r="T14" s="111">
        <f>SUM(T4:T13)</f>
        <v>1000</v>
      </c>
      <c r="U14" s="99"/>
      <c r="Y14" s="100"/>
      <c r="Z14" s="109"/>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spans="1:260" ht="15.95" customHeight="1" thickTop="1" x14ac:dyDescent="0.25">
      <c r="A15" s="102"/>
      <c r="B15" s="174" t="s">
        <v>71</v>
      </c>
      <c r="C15" s="166">
        <v>-150</v>
      </c>
      <c r="D15" s="122">
        <f>SUMIF('Chk. Balance'!$F$3:$F$19,$B15,'Chk. Balance'!$D$3:$D$19)+SUMIF('Sav. Balance'!$F$3:$F$7,$B15,'Sav. Balance'!$D$3:$D$7)</f>
        <v>-150</v>
      </c>
      <c r="E15" s="122">
        <f>SUMIF('Chk. Balance'!$F$20:$F$35,$B15,'Chk. Balance'!$D$20:$D$35)+SUMIF('Sav. Balance'!$F$8:$F$11,$B15,'Sav. Balance'!$D$8:$D$11)</f>
        <v>0</v>
      </c>
      <c r="F15" s="122">
        <f>SUMIF('Chk. Balance'!$F$36:$F$50,$B15,'Chk. Balance'!$D$36:$D$50)+SUMIF('Sav. Balance'!$F$12:$F$16,$B15,'Sav. Balance'!$D$12:$D$16)</f>
        <v>0</v>
      </c>
      <c r="G15" s="122">
        <f>SUMIF('Chk. Balance'!$F$51:$F$64,$B15,'Chk. Balance'!$D$51:$D$64)+SUMIF('Sav. Balance'!$F$17:$F$20,$B15,'Sav. Balance'!$D$17:$D$20)</f>
        <v>0</v>
      </c>
      <c r="H15" s="122">
        <f>SUMIF('Chk. Balance'!$F$65:$F$76,$B15,'Chk. Balance'!$D$65:$D$76)+SUMIF('Sav. Balance'!$F$21:$F$24,$B15,'Sav. Balance'!$D$21:$D$24)</f>
        <v>0</v>
      </c>
      <c r="I15" s="122">
        <f>SUMIF('Chk. Balance'!$F$77:$F$90,$B15,'Chk. Balance'!$D$77:$D$90)+SUMIF('Sav. Balance'!$F$25:$F$28,$B15,'Sav. Balance'!$D$25:$D$28)</f>
        <v>0</v>
      </c>
      <c r="J15" s="122">
        <f>SUMIF('Chk. Balance'!$F$91:$F$106,$B15,'Chk. Balance'!$D$91:$D$106)+SUMIF('Sav. Balance'!$F$29:$F$32,$B15,'Sav. Balance'!$D$29:$D$32)</f>
        <v>0</v>
      </c>
      <c r="K15" s="122">
        <f>SUMIF('Chk. Balance'!$F$107:$F$122,$B15,'Chk. Balance'!$D$107:$D$122)+SUMIF('Sav. Balance'!$F$33:$F$36,$B15,'Sav. Balance'!$D$33:$D$36)</f>
        <v>0</v>
      </c>
      <c r="L15" s="122">
        <f>SUMIF('Chk. Balance'!$F$123:$F$136,$B15,'Chk. Balance'!$D$123:$D$136)+SUMIF('Sav. Balance'!$F$37:$F$40,$B15,'Sav. Balance'!$D$37:$D$40)</f>
        <v>0</v>
      </c>
      <c r="M15" s="122">
        <f>SUMIF('Chk. Balance'!$F$137:$F$150,$B15,'Chk. Balance'!$D$137:$D$150)+SUMIF('Sav. Balance'!$F$41:$F$44,$B15,'Sav. Balance'!$D$41:$D$44)</f>
        <v>0</v>
      </c>
      <c r="N15" s="122">
        <f>SUMIF('Chk. Balance'!$F$151:$F$166,$B15,'Chk. Balance'!$D$151:$D$166)+SUMIF('Sav. Balance'!$F$45:$F$48,$B15,'Sav. Balance'!$D$45:$D$48)</f>
        <v>0</v>
      </c>
      <c r="O15" s="122">
        <f>SUMIF('Chk. Balance'!$F$167:$F$189,$B15,'Chk. Balance'!$D$167:$D$189)+SUMIF('Sav. Balance'!$F$49:$F$54,$B15,'Sav. Balance'!$D$49:$D$54)</f>
        <v>0</v>
      </c>
      <c r="P15" s="123">
        <f>SUM(Table7[[#This Row],[January]:[December]])-Table7[[#This Row],[Budget]]*12</f>
        <v>1650</v>
      </c>
      <c r="Q15" s="104"/>
      <c r="R15" s="100"/>
      <c r="S15" s="99"/>
      <c r="U15" s="99"/>
      <c r="Y15" s="100"/>
      <c r="Z15" s="109"/>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spans="1:260" ht="15.95" customHeight="1" x14ac:dyDescent="0.25">
      <c r="A16" s="102"/>
      <c r="B16" s="174" t="s">
        <v>72</v>
      </c>
      <c r="C16" s="166">
        <v>-150</v>
      </c>
      <c r="D16" s="122">
        <f>SUMIF('Chk. Balance'!$F$3:$F$19,$B16,'Chk. Balance'!$D$3:$D$19)+SUMIF('Sav. Balance'!$F$3:$F$7,$B16,'Sav. Balance'!$D$3:$D$7)</f>
        <v>-250</v>
      </c>
      <c r="E16" s="122">
        <f>SUMIF('Chk. Balance'!$F$20:$F$35,$B16,'Chk. Balance'!$D$20:$D$35)+SUMIF('Sav. Balance'!$F$8:$F$11,$B16,'Sav. Balance'!$D$8:$D$11)</f>
        <v>0</v>
      </c>
      <c r="F16" s="122">
        <f>SUMIF('Chk. Balance'!$F$36:$F$50,$B16,'Chk. Balance'!$D$36:$D$50)+SUMIF('Sav. Balance'!$F$12:$F$16,$B16,'Sav. Balance'!$D$12:$D$16)</f>
        <v>0</v>
      </c>
      <c r="G16" s="122">
        <f>SUMIF('Chk. Balance'!$F$51:$F$64,$B16,'Chk. Balance'!$D$51:$D$64)+SUMIF('Sav. Balance'!$F$17:$F$20,$B16,'Sav. Balance'!$D$17:$D$20)</f>
        <v>0</v>
      </c>
      <c r="H16" s="122">
        <f>SUMIF('Chk. Balance'!$F$65:$F$76,$B16,'Chk. Balance'!$D$65:$D$76)+SUMIF('Sav. Balance'!$F$21:$F$24,$B16,'Sav. Balance'!$D$21:$D$24)</f>
        <v>0</v>
      </c>
      <c r="I16" s="122">
        <f>SUMIF('Chk. Balance'!$F$77:$F$90,$B16,'Chk. Balance'!$D$77:$D$90)+SUMIF('Sav. Balance'!$F$25:$F$28,$B16,'Sav. Balance'!$D$25:$D$28)</f>
        <v>0</v>
      </c>
      <c r="J16" s="122">
        <f>SUMIF('Chk. Balance'!$F$91:$F$106,$B16,'Chk. Balance'!$D$91:$D$106)+SUMIF('Sav. Balance'!$F$29:$F$32,$B16,'Sav. Balance'!$D$29:$D$32)</f>
        <v>0</v>
      </c>
      <c r="K16" s="122">
        <f>SUMIF('Chk. Balance'!$F$107:$F$122,$B16,'Chk. Balance'!$D$107:$D$122)+SUMIF('Sav. Balance'!$F$33:$F$36,$B16,'Sav. Balance'!$D$33:$D$36)</f>
        <v>0</v>
      </c>
      <c r="L16" s="122">
        <f>SUMIF('Chk. Balance'!$F$123:$F$136,$B16,'Chk. Balance'!$D$123:$D$136)+SUMIF('Sav. Balance'!$F$37:$F$40,$B16,'Sav. Balance'!$D$37:$D$40)</f>
        <v>0</v>
      </c>
      <c r="M16" s="122">
        <f>SUMIF('Chk. Balance'!$F$137:$F$150,$B16,'Chk. Balance'!$D$137:$D$150)+SUMIF('Sav. Balance'!$F$41:$F$44,$B16,'Sav. Balance'!$D$41:$D$44)</f>
        <v>0</v>
      </c>
      <c r="N16" s="122">
        <f>SUMIF('Chk. Balance'!$F$151:$F$166,$B16,'Chk. Balance'!$D$151:$D$166)+SUMIF('Sav. Balance'!$F$45:$F$48,$B16,'Sav. Balance'!$D$45:$D$48)</f>
        <v>0</v>
      </c>
      <c r="O16" s="122">
        <f>SUMIF('Chk. Balance'!$F$167:$F$189,$B16,'Chk. Balance'!$D$167:$D$189)+SUMIF('Sav. Balance'!$F$49:$F$54,$B16,'Sav. Balance'!$D$49:$D$54)</f>
        <v>0</v>
      </c>
      <c r="P16" s="123">
        <f>SUM(Table7[[#This Row],[January]:[December]])-Table7[[#This Row],[Budget]]*12</f>
        <v>1550</v>
      </c>
      <c r="Q16" s="104"/>
      <c r="R16" s="107"/>
      <c r="S16" s="100"/>
      <c r="T16" s="100"/>
      <c r="U16" s="99"/>
      <c r="Y16" s="100"/>
      <c r="Z16" s="109"/>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spans="1:260" ht="15.95" customHeight="1" x14ac:dyDescent="0.25">
      <c r="A17" s="102"/>
      <c r="B17" s="174" t="s">
        <v>31</v>
      </c>
      <c r="C17" s="166">
        <v>-75</v>
      </c>
      <c r="D17" s="122">
        <f>SUMIF('Chk. Balance'!$F$3:$F$19,$B17,'Chk. Balance'!$D$3:$D$19)+SUMIF('Sav. Balance'!$F$3:$F$7,$B17,'Sav. Balance'!$D$3:$D$7)</f>
        <v>-50</v>
      </c>
      <c r="E17" s="122">
        <f>SUMIF('Chk. Balance'!$F$20:$F$35,$B17,'Chk. Balance'!$D$20:$D$35)+SUMIF('Sav. Balance'!$F$8:$F$11,$B17,'Sav. Balance'!$D$8:$D$11)</f>
        <v>0</v>
      </c>
      <c r="F17" s="122">
        <f>SUMIF('Chk. Balance'!$F$36:$F$50,$B17,'Chk. Balance'!$D$36:$D$50)+SUMIF('Sav. Balance'!$F$12:$F$16,$B17,'Sav. Balance'!$D$12:$D$16)</f>
        <v>0</v>
      </c>
      <c r="G17" s="122">
        <f>SUMIF('Chk. Balance'!$F$51:$F$64,$B17,'Chk. Balance'!$D$51:$D$64)+SUMIF('Sav. Balance'!$F$17:$F$20,$B17,'Sav. Balance'!$D$17:$D$20)</f>
        <v>0</v>
      </c>
      <c r="H17" s="122">
        <f>SUMIF('Chk. Balance'!$F$65:$F$76,$B17,'Chk. Balance'!$D$65:$D$76)+SUMIF('Sav. Balance'!$F$21:$F$24,$B17,'Sav. Balance'!$D$21:$D$24)</f>
        <v>0</v>
      </c>
      <c r="I17" s="122">
        <f>SUMIF('Chk. Balance'!$F$77:$F$90,$B17,'Chk. Balance'!$D$77:$D$90)+SUMIF('Sav. Balance'!$F$25:$F$28,$B17,'Sav. Balance'!$D$25:$D$28)</f>
        <v>0</v>
      </c>
      <c r="J17" s="122">
        <f>SUMIF('Chk. Balance'!$F$91:$F$106,$B17,'Chk. Balance'!$D$91:$D$106)+SUMIF('Sav. Balance'!$F$29:$F$32,$B17,'Sav. Balance'!$D$29:$D$32)</f>
        <v>0</v>
      </c>
      <c r="K17" s="122">
        <f>SUMIF('Chk. Balance'!$F$107:$F$122,$B17,'Chk. Balance'!$D$107:$D$122)+SUMIF('Sav. Balance'!$F$33:$F$36,$B17,'Sav. Balance'!$D$33:$D$36)</f>
        <v>0</v>
      </c>
      <c r="L17" s="122">
        <f>SUMIF('Chk. Balance'!$F$123:$F$136,$B17,'Chk. Balance'!$D$123:$D$136)+SUMIF('Sav. Balance'!$F$37:$F$40,$B17,'Sav. Balance'!$D$37:$D$40)</f>
        <v>0</v>
      </c>
      <c r="M17" s="122">
        <f>SUMIF('Chk. Balance'!$F$137:$F$150,$B17,'Chk. Balance'!$D$137:$D$150)+SUMIF('Sav. Balance'!$F$41:$F$44,$B17,'Sav. Balance'!$D$41:$D$44)</f>
        <v>0</v>
      </c>
      <c r="N17" s="122">
        <f>SUMIF('Chk. Balance'!$F$151:$F$166,$B17,'Chk. Balance'!$D$151:$D$166)+SUMIF('Sav. Balance'!$F$45:$F$48,$B17,'Sav. Balance'!$D$45:$D$48)</f>
        <v>0</v>
      </c>
      <c r="O17" s="122">
        <f>SUMIF('Chk. Balance'!$F$167:$F$189,$B17,'Chk. Balance'!$D$167:$D$189)+SUMIF('Sav. Balance'!$F$49:$F$54,$B17,'Sav. Balance'!$D$49:$D$54)</f>
        <v>0</v>
      </c>
      <c r="P17" s="123">
        <f>SUM(Table7[[#This Row],[January]:[December]])-Table7[[#This Row],[Budget]]*12</f>
        <v>850</v>
      </c>
      <c r="Q17" s="104"/>
      <c r="R17" s="107"/>
      <c r="S17" s="100"/>
      <c r="T17" s="100"/>
      <c r="U17" s="99"/>
      <c r="Y17" s="100"/>
      <c r="Z17" s="109"/>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spans="1:260" ht="15.95" customHeight="1" x14ac:dyDescent="0.25">
      <c r="A18" s="102"/>
      <c r="B18" s="174" t="s">
        <v>50</v>
      </c>
      <c r="C18" s="166">
        <v>-50</v>
      </c>
      <c r="D18" s="122">
        <f>SUMIF('Chk. Balance'!$F$3:$F$19,$B18,'Chk. Balance'!$D$3:$D$19)+SUMIF('Sav. Balance'!$F$3:$F$7,$B18,'Sav. Balance'!$D$3:$D$7)</f>
        <v>0</v>
      </c>
      <c r="E18" s="122">
        <f>SUMIF('Chk. Balance'!$F$20:$F$35,$B18,'Chk. Balance'!$D$20:$D$35)+SUMIF('Sav. Balance'!$F$8:$F$11,$B18,'Sav. Balance'!$D$8:$D$11)</f>
        <v>0</v>
      </c>
      <c r="F18" s="122">
        <f>SUMIF('Chk. Balance'!$F$36:$F$50,$B18,'Chk. Balance'!$D$36:$D$50)+SUMIF('Sav. Balance'!$F$12:$F$16,$B18,'Sav. Balance'!$D$12:$D$16)</f>
        <v>0</v>
      </c>
      <c r="G18" s="122">
        <f>SUMIF('Chk. Balance'!$F$51:$F$64,$B18,'Chk. Balance'!$D$51:$D$64)+SUMIF('Sav. Balance'!$F$17:$F$20,$B18,'Sav. Balance'!$D$17:$D$20)</f>
        <v>0</v>
      </c>
      <c r="H18" s="122">
        <f>SUMIF('Chk. Balance'!$F$65:$F$76,$B18,'Chk. Balance'!$D$65:$D$76)+SUMIF('Sav. Balance'!$F$21:$F$24,$B18,'Sav. Balance'!$D$21:$D$24)</f>
        <v>0</v>
      </c>
      <c r="I18" s="122">
        <f>SUMIF('Chk. Balance'!$F$77:$F$90,$B18,'Chk. Balance'!$D$77:$D$90)+SUMIF('Sav. Balance'!$F$25:$F$28,$B18,'Sav. Balance'!$D$25:$D$28)</f>
        <v>0</v>
      </c>
      <c r="J18" s="122">
        <f>SUMIF('Chk. Balance'!$F$91:$F$106,$B18,'Chk. Balance'!$D$91:$D$106)+SUMIF('Sav. Balance'!$F$29:$F$32,$B18,'Sav. Balance'!$D$29:$D$32)</f>
        <v>0</v>
      </c>
      <c r="K18" s="122">
        <f>SUMIF('Chk. Balance'!$F$107:$F$122,$B18,'Chk. Balance'!$D$107:$D$122)+SUMIF('Sav. Balance'!$F$33:$F$36,$B18,'Sav. Balance'!$D$33:$D$36)</f>
        <v>0</v>
      </c>
      <c r="L18" s="122">
        <f>SUMIF('Chk. Balance'!$F$123:$F$136,$B18,'Chk. Balance'!$D$123:$D$136)+SUMIF('Sav. Balance'!$F$37:$F$40,$B18,'Sav. Balance'!$D$37:$D$40)</f>
        <v>0</v>
      </c>
      <c r="M18" s="122">
        <f>SUMIF('Chk. Balance'!$F$137:$F$150,$B18,'Chk. Balance'!$D$137:$D$150)+SUMIF('Sav. Balance'!$F$41:$F$44,$B18,'Sav. Balance'!$D$41:$D$44)</f>
        <v>0</v>
      </c>
      <c r="N18" s="122">
        <f>SUMIF('Chk. Balance'!$F$151:$F$166,$B18,'Chk. Balance'!$D$151:$D$166)+SUMIF('Sav. Balance'!$F$45:$F$48,$B18,'Sav. Balance'!$D$45:$D$48)</f>
        <v>0</v>
      </c>
      <c r="O18" s="122">
        <f>SUMIF('Chk. Balance'!$F$167:$F$189,$B18,'Chk. Balance'!$D$167:$D$189)+SUMIF('Sav. Balance'!$F$49:$F$54,$B18,'Sav. Balance'!$D$49:$D$54)</f>
        <v>0</v>
      </c>
      <c r="P18" s="123">
        <f>SUM(Table7[[#This Row],[January]:[December]])-Table7[[#This Row],[Budget]]*12</f>
        <v>600</v>
      </c>
      <c r="Q18" s="104"/>
      <c r="S18" s="100"/>
      <c r="T18" s="100"/>
      <c r="U18" s="99"/>
      <c r="Y18" s="100"/>
      <c r="Z18" s="109"/>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spans="1:260" ht="15.95" customHeight="1" x14ac:dyDescent="0.25">
      <c r="A19" s="102"/>
      <c r="B19" s="174" t="s">
        <v>46</v>
      </c>
      <c r="C19" s="167">
        <v>-75</v>
      </c>
      <c r="D19" s="122">
        <f>SUMIF('Chk. Balance'!$F$3:$F$19,$B19,'Chk. Balance'!$D$3:$D$19)+SUMIF('Sav. Balance'!$F$3:$F$7,$B19,'Sav. Balance'!$D$3:$D$7)</f>
        <v>0</v>
      </c>
      <c r="E19" s="122">
        <f>SUMIF('Chk. Balance'!$F$20:$F$35,$B19,'Chk. Balance'!$D$20:$D$35)+SUMIF('Sav. Balance'!$F$8:$F$11,$B19,'Sav. Balance'!$D$8:$D$11)</f>
        <v>0</v>
      </c>
      <c r="F19" s="122">
        <f>SUMIF('Chk. Balance'!$F$36:$F$50,$B19,'Chk. Balance'!$D$36:$D$50)+SUMIF('Sav. Balance'!$F$12:$F$16,$B19,'Sav. Balance'!$D$12:$D$16)</f>
        <v>0</v>
      </c>
      <c r="G19" s="122">
        <f>SUMIF('Chk. Balance'!$F$51:$F$64,$B19,'Chk. Balance'!$D$51:$D$64)+SUMIF('Sav. Balance'!$F$17:$F$20,$B19,'Sav. Balance'!$D$17:$D$20)</f>
        <v>0</v>
      </c>
      <c r="H19" s="122">
        <f>SUMIF('Chk. Balance'!$F$65:$F$76,$B19,'Chk. Balance'!$D$65:$D$76)+SUMIF('Sav. Balance'!$F$21:$F$24,$B19,'Sav. Balance'!$D$21:$D$24)</f>
        <v>0</v>
      </c>
      <c r="I19" s="122">
        <f>SUMIF('Chk. Balance'!$F$77:$F$90,$B19,'Chk. Balance'!$D$77:$D$90)+SUMIF('Sav. Balance'!$F$25:$F$28,$B19,'Sav. Balance'!$D$25:$D$28)</f>
        <v>0</v>
      </c>
      <c r="J19" s="122">
        <f>SUMIF('Chk. Balance'!$F$91:$F$106,$B19,'Chk. Balance'!$D$91:$D$106)+SUMIF('Sav. Balance'!$F$29:$F$32,$B19,'Sav. Balance'!$D$29:$D$32)</f>
        <v>0</v>
      </c>
      <c r="K19" s="122">
        <f>SUMIF('Chk. Balance'!$F$107:$F$122,$B19,'Chk. Balance'!$D$107:$D$122)+SUMIF('Sav. Balance'!$F$33:$F$36,$B19,'Sav. Balance'!$D$33:$D$36)</f>
        <v>0</v>
      </c>
      <c r="L19" s="122">
        <f>SUMIF('Chk. Balance'!$F$123:$F$136,$B19,'Chk. Balance'!$D$123:$D$136)+SUMIF('Sav. Balance'!$F$37:$F$40,$B19,'Sav. Balance'!$D$37:$D$40)</f>
        <v>0</v>
      </c>
      <c r="M19" s="122">
        <f>SUMIF('Chk. Balance'!$F$137:$F$150,$B19,'Chk. Balance'!$D$137:$D$150)+SUMIF('Sav. Balance'!$F$41:$F$44,$B19,'Sav. Balance'!$D$41:$D$44)</f>
        <v>0</v>
      </c>
      <c r="N19" s="122">
        <f>SUMIF('Chk. Balance'!$F$151:$F$166,$B19,'Chk. Balance'!$D$151:$D$166)+SUMIF('Sav. Balance'!$F$45:$F$48,$B19,'Sav. Balance'!$D$45:$D$48)</f>
        <v>0</v>
      </c>
      <c r="O19" s="122">
        <f>SUMIF('Chk. Balance'!$F$167:$F$189,$B19,'Chk. Balance'!$D$167:$D$189)+SUMIF('Sav. Balance'!$F$49:$F$54,$B19,'Sav. Balance'!$D$49:$D$54)</f>
        <v>0</v>
      </c>
      <c r="P19" s="123">
        <f>SUM(Table7[[#This Row],[January]:[December]])-Table7[[#This Row],[Budget]]*12</f>
        <v>900</v>
      </c>
      <c r="Q19" s="104"/>
      <c r="S19" s="100"/>
      <c r="T19" s="100"/>
      <c r="U19" s="99"/>
      <c r="Y19" s="100"/>
      <c r="Z19" s="109"/>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row>
    <row r="20" spans="1:260" ht="15.95" customHeight="1" x14ac:dyDescent="0.25">
      <c r="A20" s="102"/>
      <c r="B20" s="176" t="s">
        <v>64</v>
      </c>
      <c r="C20" s="168">
        <v>-50</v>
      </c>
      <c r="D20" s="122">
        <f>SUMIF('Chk. Balance'!$F$3:$F$19,$B20,'Chk. Balance'!$D$3:$D$19)+SUMIF('Sav. Balance'!$F$3:$F$7,$B20,'Sav. Balance'!$D$3:$D$7)</f>
        <v>-100</v>
      </c>
      <c r="E20" s="122">
        <f>SUMIF('Chk. Balance'!$F$20:$F$35,$B20,'Chk. Balance'!$D$20:$D$35)+SUMIF('Sav. Balance'!$F$8:$F$11,$B20,'Sav. Balance'!$D$8:$D$11)</f>
        <v>0</v>
      </c>
      <c r="F20" s="122">
        <f>SUMIF('Chk. Balance'!$F$36:$F$50,$B20,'Chk. Balance'!$D$36:$D$50)+SUMIF('Sav. Balance'!$F$12:$F$16,$B20,'Sav. Balance'!$D$12:$D$16)</f>
        <v>0</v>
      </c>
      <c r="G20" s="122">
        <f>SUMIF('Chk. Balance'!$F$51:$F$64,$B20,'Chk. Balance'!$D$51:$D$64)+SUMIF('Sav. Balance'!$F$17:$F$20,$B20,'Sav. Balance'!$D$17:$D$20)</f>
        <v>0</v>
      </c>
      <c r="H20" s="122">
        <f>SUMIF('Chk. Balance'!$F$65:$F$76,$B20,'Chk. Balance'!$D$65:$D$76)+SUMIF('Sav. Balance'!$F$21:$F$24,$B20,'Sav. Balance'!$D$21:$D$24)</f>
        <v>0</v>
      </c>
      <c r="I20" s="122">
        <f>SUMIF('Chk. Balance'!$F$77:$F$90,$B20,'Chk. Balance'!$D$77:$D$90)+SUMIF('Sav. Balance'!$F$25:$F$28,$B20,'Sav. Balance'!$D$25:$D$28)</f>
        <v>0</v>
      </c>
      <c r="J20" s="122">
        <f>SUMIF('Chk. Balance'!$F$91:$F$106,$B20,'Chk. Balance'!$D$91:$D$106)+SUMIF('Sav. Balance'!$F$29:$F$32,$B20,'Sav. Balance'!$D$29:$D$32)</f>
        <v>0</v>
      </c>
      <c r="K20" s="122">
        <f>SUMIF('Chk. Balance'!$F$107:$F$122,$B20,'Chk. Balance'!$D$107:$D$122)+SUMIF('Sav. Balance'!$F$33:$F$36,$B20,'Sav. Balance'!$D$33:$D$36)</f>
        <v>0</v>
      </c>
      <c r="L20" s="122">
        <f>SUMIF('Chk. Balance'!$F$123:$F$136,$B20,'Chk. Balance'!$D$123:$D$136)+SUMIF('Sav. Balance'!$F$37:$F$40,$B20,'Sav. Balance'!$D$37:$D$40)</f>
        <v>0</v>
      </c>
      <c r="M20" s="122">
        <f>SUMIF('Chk. Balance'!$F$137:$F$150,$B20,'Chk. Balance'!$D$137:$D$150)+SUMIF('Sav. Balance'!$F$41:$F$44,$B20,'Sav. Balance'!$D$41:$D$44)</f>
        <v>0</v>
      </c>
      <c r="N20" s="122">
        <f>SUMIF('Chk. Balance'!$F$151:$F$166,$B20,'Chk. Balance'!$D$151:$D$166)+SUMIF('Sav. Balance'!$F$45:$F$48,$B20,'Sav. Balance'!$D$45:$D$48)</f>
        <v>0</v>
      </c>
      <c r="O20" s="122">
        <f>SUMIF('Chk. Balance'!$F$167:$F$189,$B20,'Chk. Balance'!$D$167:$D$189)+SUMIF('Sav. Balance'!$F$49:$F$54,$B20,'Sav. Balance'!$D$49:$D$54)</f>
        <v>0</v>
      </c>
      <c r="P20" s="123">
        <f>SUM(Table7[[#This Row],[January]:[December]])-Table7[[#This Row],[Budget]]*12</f>
        <v>500</v>
      </c>
      <c r="Q20" s="104"/>
      <c r="S20" s="100"/>
      <c r="T20" s="100"/>
      <c r="U20" s="99"/>
      <c r="Y20" s="100"/>
      <c r="Z20" s="109"/>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row>
    <row r="21" spans="1:260" ht="15.95" customHeight="1" x14ac:dyDescent="0.25">
      <c r="A21" s="102"/>
      <c r="B21" s="174" t="s">
        <v>73</v>
      </c>
      <c r="C21" s="166">
        <v>-50</v>
      </c>
      <c r="D21" s="122">
        <f>SUMIF('Chk. Balance'!$F$3:$F$19,$B21,'Chk. Balance'!$D$3:$D$19)+SUMIF('Sav. Balance'!$F$3:$F$7,$B21,'Sav. Balance'!$D$3:$D$7)</f>
        <v>0</v>
      </c>
      <c r="E21" s="122">
        <f>SUMIF('Chk. Balance'!$F$20:$F$35,$B21,'Chk. Balance'!$D$20:$D$35)+SUMIF('Sav. Balance'!$F$8:$F$11,$B21,'Sav. Balance'!$D$8:$D$11)</f>
        <v>0</v>
      </c>
      <c r="F21" s="122">
        <f>SUMIF('Chk. Balance'!$F$36:$F$50,$B21,'Chk. Balance'!$D$36:$D$50)+SUMIF('Sav. Balance'!$F$12:$F$16,$B21,'Sav. Balance'!$D$12:$D$16)</f>
        <v>0</v>
      </c>
      <c r="G21" s="122">
        <f>SUMIF('Chk. Balance'!$F$51:$F$64,$B21,'Chk. Balance'!$D$51:$D$64)+SUMIF('Sav. Balance'!$F$17:$F$20,$B21,'Sav. Balance'!$D$17:$D$20)</f>
        <v>0</v>
      </c>
      <c r="H21" s="122">
        <f>SUMIF('Chk. Balance'!$F$65:$F$76,$B21,'Chk. Balance'!$D$65:$D$76)+SUMIF('Sav. Balance'!$F$21:$F$24,$B21,'Sav. Balance'!$D$21:$D$24)</f>
        <v>0</v>
      </c>
      <c r="I21" s="122">
        <f>SUMIF('Chk. Balance'!$F$77:$F$90,$B21,'Chk. Balance'!$D$77:$D$90)+SUMIF('Sav. Balance'!$F$25:$F$28,$B21,'Sav. Balance'!$D$25:$D$28)</f>
        <v>0</v>
      </c>
      <c r="J21" s="122">
        <f>SUMIF('Chk. Balance'!$F$91:$F$106,$B21,'Chk. Balance'!$D$91:$D$106)+SUMIF('Sav. Balance'!$F$29:$F$32,$B21,'Sav. Balance'!$D$29:$D$32)</f>
        <v>0</v>
      </c>
      <c r="K21" s="122">
        <f>SUMIF('Chk. Balance'!$F$107:$F$122,$B21,'Chk. Balance'!$D$107:$D$122)+SUMIF('Sav. Balance'!$F$33:$F$36,$B21,'Sav. Balance'!$D$33:$D$36)</f>
        <v>0</v>
      </c>
      <c r="L21" s="122">
        <f>SUMIF('Chk. Balance'!$F$123:$F$136,$B21,'Chk. Balance'!$D$123:$D$136)+SUMIF('Sav. Balance'!$F$37:$F$40,$B21,'Sav. Balance'!$D$37:$D$40)</f>
        <v>0</v>
      </c>
      <c r="M21" s="122">
        <f>SUMIF('Chk. Balance'!$F$137:$F$150,$B21,'Chk. Balance'!$D$137:$D$150)+SUMIF('Sav. Balance'!$F$41:$F$44,$B21,'Sav. Balance'!$D$41:$D$44)</f>
        <v>0</v>
      </c>
      <c r="N21" s="122">
        <f>SUMIF('Chk. Balance'!$F$151:$F$166,$B21,'Chk. Balance'!$D$151:$D$166)+SUMIF('Sav. Balance'!$F$45:$F$48,$B21,'Sav. Balance'!$D$45:$D$48)</f>
        <v>0</v>
      </c>
      <c r="O21" s="122">
        <f>SUMIF('Chk. Balance'!$F$167:$F$189,$B21,'Chk. Balance'!$D$167:$D$189)+SUMIF('Sav. Balance'!$F$49:$F$54,$B21,'Sav. Balance'!$D$49:$D$54)</f>
        <v>0</v>
      </c>
      <c r="P21" s="123">
        <f>SUM(Table7[[#This Row],[January]:[December]])-Table7[[#This Row],[Budget]]*12</f>
        <v>600</v>
      </c>
      <c r="Q21" s="104"/>
      <c r="S21" s="100"/>
      <c r="T21" s="100"/>
      <c r="U21" s="99"/>
      <c r="Y21" s="100"/>
      <c r="Z21" s="112"/>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row>
    <row r="22" spans="1:260" ht="15.95" customHeight="1" x14ac:dyDescent="0.25">
      <c r="A22" s="102"/>
      <c r="B22" s="174" t="s">
        <v>61</v>
      </c>
      <c r="C22" s="166">
        <v>-100</v>
      </c>
      <c r="D22" s="122">
        <f>SUMIF('Chk. Balance'!$F$3:$F$19,$B22,'Chk. Balance'!$D$3:$D$19)+SUMIF('Sav. Balance'!$F$3:$F$7,$B22,'Sav. Balance'!$D$3:$D$7)</f>
        <v>0</v>
      </c>
      <c r="E22" s="122">
        <f>SUMIF('Chk. Balance'!$F$20:$F$35,$B22,'Chk. Balance'!$D$20:$D$35)+SUMIF('Sav. Balance'!$F$8:$F$11,$B22,'Sav. Balance'!$D$8:$D$11)</f>
        <v>0</v>
      </c>
      <c r="F22" s="122">
        <f>SUMIF('Chk. Balance'!$F$36:$F$50,$B22,'Chk. Balance'!$D$36:$D$50)+SUMIF('Sav. Balance'!$F$12:$F$16,$B22,'Sav. Balance'!$D$12:$D$16)</f>
        <v>0</v>
      </c>
      <c r="G22" s="122">
        <f>SUMIF('Chk. Balance'!$F$51:$F$64,$B22,'Chk. Balance'!$D$51:$D$64)+SUMIF('Sav. Balance'!$F$17:$F$20,$B22,'Sav. Balance'!$D$17:$D$20)</f>
        <v>0</v>
      </c>
      <c r="H22" s="122">
        <f>SUMIF('Chk. Balance'!$F$65:$F$76,$B22,'Chk. Balance'!$D$65:$D$76)+SUMIF('Sav. Balance'!$F$21:$F$24,$B22,'Sav. Balance'!$D$21:$D$24)</f>
        <v>0</v>
      </c>
      <c r="I22" s="122">
        <f>SUMIF('Chk. Balance'!$F$77:$F$90,$B22,'Chk. Balance'!$D$77:$D$90)+SUMIF('Sav. Balance'!$F$25:$F$28,$B22,'Sav. Balance'!$D$25:$D$28)</f>
        <v>0</v>
      </c>
      <c r="J22" s="122">
        <f>SUMIF('Chk. Balance'!$F$91:$F$106,$B22,'Chk. Balance'!$D$91:$D$106)+SUMIF('Sav. Balance'!$F$29:$F$32,$B22,'Sav. Balance'!$D$29:$D$32)</f>
        <v>0</v>
      </c>
      <c r="K22" s="122">
        <f>SUMIF('Chk. Balance'!$F$107:$F$122,$B22,'Chk. Balance'!$D$107:$D$122)+SUMIF('Sav. Balance'!$F$33:$F$36,$B22,'Sav. Balance'!$D$33:$D$36)</f>
        <v>0</v>
      </c>
      <c r="L22" s="122">
        <f>SUMIF('Chk. Balance'!$F$123:$F$136,$B22,'Chk. Balance'!$D$123:$D$136)+SUMIF('Sav. Balance'!$F$37:$F$40,$B22,'Sav. Balance'!$D$37:$D$40)</f>
        <v>0</v>
      </c>
      <c r="M22" s="122">
        <f>SUMIF('Chk. Balance'!$F$137:$F$150,$B22,'Chk. Balance'!$D$137:$D$150)+SUMIF('Sav. Balance'!$F$41:$F$44,$B22,'Sav. Balance'!$D$41:$D$44)</f>
        <v>0</v>
      </c>
      <c r="N22" s="122">
        <f>SUMIF('Chk. Balance'!$F$151:$F$166,$B22,'Chk. Balance'!$D$151:$D$166)+SUMIF('Sav. Balance'!$F$45:$F$48,$B22,'Sav. Balance'!$D$45:$D$48)</f>
        <v>0</v>
      </c>
      <c r="O22" s="122">
        <f>SUMIF('Chk. Balance'!$F$167:$F$189,$B22,'Chk. Balance'!$D$167:$D$189)+SUMIF('Sav. Balance'!$F$49:$F$54,$B22,'Sav. Balance'!$D$49:$D$54)</f>
        <v>0</v>
      </c>
      <c r="P22" s="123">
        <f>SUM(Table7[[#This Row],[January]:[December]])-Table7[[#This Row],[Budget]]*12</f>
        <v>1200</v>
      </c>
      <c r="Q22" s="104"/>
      <c r="U22" s="99"/>
      <c r="Y22" s="100"/>
      <c r="Z22" s="112"/>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row>
    <row r="23" spans="1:260" ht="15.95" customHeight="1" x14ac:dyDescent="0.25">
      <c r="A23" s="102"/>
      <c r="B23" s="177" t="s">
        <v>1</v>
      </c>
      <c r="C23" s="113">
        <f t="shared" ref="C23:O23" si="0">SUM(C3:C22)</f>
        <v>-3895</v>
      </c>
      <c r="D23" s="124">
        <f t="shared" si="0"/>
        <v>-819.65</v>
      </c>
      <c r="E23" s="124">
        <f t="shared" si="0"/>
        <v>0</v>
      </c>
      <c r="F23" s="124">
        <f t="shared" si="0"/>
        <v>0</v>
      </c>
      <c r="G23" s="124">
        <f t="shared" si="0"/>
        <v>0</v>
      </c>
      <c r="H23" s="124">
        <f t="shared" si="0"/>
        <v>0</v>
      </c>
      <c r="I23" s="124">
        <f t="shared" si="0"/>
        <v>0</v>
      </c>
      <c r="J23" s="124">
        <f t="shared" si="0"/>
        <v>0</v>
      </c>
      <c r="K23" s="124">
        <f t="shared" si="0"/>
        <v>0</v>
      </c>
      <c r="L23" s="124">
        <f t="shared" si="0"/>
        <v>0</v>
      </c>
      <c r="M23" s="124">
        <f t="shared" si="0"/>
        <v>0</v>
      </c>
      <c r="N23" s="124">
        <f t="shared" si="0"/>
        <v>0</v>
      </c>
      <c r="O23" s="124">
        <f t="shared" si="0"/>
        <v>0</v>
      </c>
      <c r="P23" s="125">
        <f>SUM(Table7[[#This Row],[January]:[December]])</f>
        <v>-819.65</v>
      </c>
      <c r="Q23" s="104"/>
      <c r="S23" s="100"/>
      <c r="T23" s="100"/>
      <c r="U23" s="99"/>
      <c r="Y23" s="100"/>
      <c r="Z23" s="112"/>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00"/>
      <c r="FE23" s="100"/>
      <c r="FF23" s="100"/>
      <c r="FG23" s="100"/>
      <c r="FH23" s="100"/>
      <c r="FI23" s="100"/>
      <c r="FJ23" s="100"/>
      <c r="FK23" s="100"/>
      <c r="FL23" s="100"/>
      <c r="FM23" s="100"/>
      <c r="FN23" s="100"/>
      <c r="FO23" s="100"/>
      <c r="FP23" s="100"/>
      <c r="FQ23" s="100"/>
      <c r="FR23" s="100"/>
      <c r="FS23" s="100"/>
      <c r="FT23" s="100"/>
      <c r="FU23" s="100"/>
      <c r="FV23" s="100"/>
      <c r="FW23" s="100"/>
      <c r="FX23" s="100"/>
      <c r="FY23" s="100"/>
      <c r="FZ23" s="100"/>
      <c r="GA23" s="100"/>
      <c r="GB23" s="100"/>
      <c r="GC23" s="100"/>
      <c r="GD23" s="100"/>
      <c r="GE23" s="100"/>
      <c r="GF23" s="100"/>
      <c r="GG23" s="100"/>
      <c r="GH23" s="100"/>
      <c r="GI23" s="100"/>
      <c r="GJ23" s="100"/>
      <c r="GK23" s="100"/>
      <c r="GL23" s="100"/>
      <c r="GM23" s="100"/>
      <c r="GN23" s="100"/>
      <c r="GO23" s="100"/>
      <c r="GP23" s="100"/>
      <c r="GQ23" s="100"/>
      <c r="GR23" s="100"/>
      <c r="GS23" s="100"/>
      <c r="GT23" s="100"/>
      <c r="GU23" s="100"/>
      <c r="GV23" s="100"/>
      <c r="GW23" s="100"/>
      <c r="GX23" s="100"/>
      <c r="GY23" s="100"/>
      <c r="GZ23" s="100"/>
      <c r="HA23" s="100"/>
      <c r="HB23" s="100"/>
      <c r="HC23" s="100"/>
      <c r="HD23" s="100"/>
      <c r="HE23" s="100"/>
      <c r="HF23" s="100"/>
      <c r="HG23" s="100"/>
      <c r="HH23" s="100"/>
      <c r="HI23" s="100"/>
      <c r="HJ23" s="100"/>
      <c r="HK23" s="100"/>
      <c r="HL23" s="100"/>
      <c r="HM23" s="100"/>
      <c r="HN23" s="100"/>
      <c r="HO23" s="100"/>
      <c r="HP23" s="100"/>
      <c r="HQ23" s="100"/>
      <c r="HR23" s="100"/>
      <c r="HS23" s="100"/>
      <c r="HT23" s="100"/>
      <c r="HU23" s="100"/>
      <c r="HV23" s="100"/>
      <c r="HW23" s="100"/>
      <c r="HX23" s="100"/>
      <c r="HY23" s="100"/>
      <c r="HZ23" s="100"/>
      <c r="IA23" s="100"/>
      <c r="IB23" s="100"/>
      <c r="IC23" s="100"/>
      <c r="ID23" s="100"/>
      <c r="IE23" s="100"/>
      <c r="IF23" s="100"/>
      <c r="IG23" s="100"/>
      <c r="IH23" s="100"/>
      <c r="II23" s="100"/>
      <c r="IJ23" s="100"/>
      <c r="IK23" s="100"/>
      <c r="IL23" s="100"/>
      <c r="IM23" s="100"/>
      <c r="IN23" s="100"/>
      <c r="IO23" s="100"/>
      <c r="IP23" s="100"/>
      <c r="IQ23" s="100"/>
    </row>
    <row r="24" spans="1:260" ht="15.95" customHeight="1" x14ac:dyDescent="0.25">
      <c r="A24" s="102"/>
      <c r="B24" s="178"/>
      <c r="C24" s="169"/>
      <c r="D24" s="126"/>
      <c r="E24" s="126"/>
      <c r="F24" s="126"/>
      <c r="G24" s="126"/>
      <c r="H24" s="126"/>
      <c r="I24" s="126"/>
      <c r="J24" s="126"/>
      <c r="K24" s="126"/>
      <c r="L24" s="126"/>
      <c r="M24" s="126"/>
      <c r="N24" s="126"/>
      <c r="O24" s="126"/>
      <c r="P24" s="127"/>
      <c r="Q24" s="104"/>
      <c r="S24" s="100"/>
      <c r="T24" s="100"/>
      <c r="U24" s="99"/>
      <c r="Y24" s="100"/>
      <c r="Z24" s="112"/>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row>
    <row r="25" spans="1:260" ht="15.95" customHeight="1" x14ac:dyDescent="0.25">
      <c r="A25" s="102"/>
      <c r="B25" s="174" t="s">
        <v>47</v>
      </c>
      <c r="C25" s="168">
        <v>200</v>
      </c>
      <c r="D25" s="122">
        <f>-SUMIF('Chk. Balance'!$F$3:$F$19,$B25,'Chk. Balance'!$D$3:$D$19)</f>
        <v>200</v>
      </c>
      <c r="E25" s="122">
        <f>-SUMIF('Chk. Balance'!$F$20:$F$35,$B25,'Chk. Balance'!$D$20:$D$35)</f>
        <v>0</v>
      </c>
      <c r="F25" s="122">
        <f>-SUMIF('Chk. Balance'!$F$36:$F$50,$B25,'Chk. Balance'!$D$36:$D$50)</f>
        <v>0</v>
      </c>
      <c r="G25" s="122">
        <f>-SUMIF('Chk. Balance'!$F$51:$F$64,$B25,'Chk. Balance'!$D$51:$D$64)</f>
        <v>0</v>
      </c>
      <c r="H25" s="122">
        <f>-SUMIF('Chk. Balance'!$F$65:$F$76,$B25,'Chk. Balance'!$D$65:$D$76)</f>
        <v>0</v>
      </c>
      <c r="I25" s="122">
        <f>-SUMIF('Chk. Balance'!$F$77:$F$90,$B25,'Chk. Balance'!$D$77:$D$90)</f>
        <v>0</v>
      </c>
      <c r="J25" s="122">
        <f>-SUMIF('Chk. Balance'!$F$91:$F$106,$B25,'Chk. Balance'!$D$91:$D$106)</f>
        <v>0</v>
      </c>
      <c r="K25" s="122">
        <f>-SUMIF('Chk. Balance'!$F$107:$F$122,$B25,'Chk. Balance'!$D$107:$D$122)</f>
        <v>0</v>
      </c>
      <c r="L25" s="122">
        <f>-SUMIF('Chk. Balance'!$F$123:$F$136,$B25,'Chk. Balance'!$D$123:$D$136)</f>
        <v>0</v>
      </c>
      <c r="M25" s="122">
        <f>-SUMIF('Chk. Balance'!$F$137:$F$150,$B25,'Chk. Balance'!$D$137:$D$150)</f>
        <v>0</v>
      </c>
      <c r="N25" s="122">
        <f>-SUMIF('Chk. Balance'!$F$151:$F$166,$B25,'Chk. Balance'!$D$151:$D$166)</f>
        <v>0</v>
      </c>
      <c r="O25" s="122">
        <f>-SUMIF('Chk. Balance'!$F$167:$F$189,$B25,'Chk. Balance'!$D$167:$D$189)</f>
        <v>0</v>
      </c>
      <c r="P25" s="128">
        <f>SUM(Table7[[#This Row],[January]:[December]])-Table7[[#This Row],[Budget]]*12</f>
        <v>-2200</v>
      </c>
      <c r="Q25" s="104"/>
      <c r="S25" s="100"/>
      <c r="T25" s="100"/>
      <c r="U25" s="97"/>
      <c r="W25" s="100"/>
      <c r="X25" s="100"/>
      <c r="Y25" s="100"/>
      <c r="Z25" s="112"/>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row>
    <row r="26" spans="1:260" ht="15.95" customHeight="1" x14ac:dyDescent="0.25">
      <c r="A26" s="102"/>
      <c r="B26" s="174" t="s">
        <v>63</v>
      </c>
      <c r="C26" s="170">
        <v>100</v>
      </c>
      <c r="D26" s="122">
        <f>-SUMIF('Chk. Balance'!$F$3:$F$19,$B26,'Chk. Balance'!$D$3:$D$19)</f>
        <v>200</v>
      </c>
      <c r="E26" s="122">
        <f>-SUMIF('Chk. Balance'!$F$20:$F$35,$B26,'Chk. Balance'!$D$20:$D$35)</f>
        <v>0</v>
      </c>
      <c r="F26" s="122">
        <f>-SUMIF('Chk. Balance'!$F$36:$F$50,$B26,'Chk. Balance'!$D$36:$D$50)</f>
        <v>0</v>
      </c>
      <c r="G26" s="122">
        <f>-SUMIF('Chk. Balance'!$F$51:$F$64,$B26,'Chk. Balance'!$D$51:$D$64)</f>
        <v>0</v>
      </c>
      <c r="H26" s="122">
        <f>-SUMIF('Chk. Balance'!$F$65:$F$76,$B26,'Chk. Balance'!$D$65:$D$76)</f>
        <v>0</v>
      </c>
      <c r="I26" s="122">
        <f>-SUMIF('Chk. Balance'!$F$77:$F$90,$B26,'Chk. Balance'!$D$77:$D$90)</f>
        <v>0</v>
      </c>
      <c r="J26" s="122">
        <f>-SUMIF('Chk. Balance'!$F$91:$F$106,$B26,'Chk. Balance'!$D$91:$D$106)</f>
        <v>0</v>
      </c>
      <c r="K26" s="122">
        <f>-SUMIF('Chk. Balance'!$F$107:$F$122,$B26,'Chk. Balance'!$D$107:$D$122)</f>
        <v>0</v>
      </c>
      <c r="L26" s="122">
        <f>-SUMIF('Chk. Balance'!$F$123:$F$136,$B26,'Chk. Balance'!$D$123:$D$136)</f>
        <v>0</v>
      </c>
      <c r="M26" s="122">
        <f>-SUMIF('Chk. Balance'!$F$137:$F$150,$B26,'Chk. Balance'!$D$137:$D$150)</f>
        <v>0</v>
      </c>
      <c r="N26" s="122">
        <f>-SUMIF('Chk. Balance'!$F$151:$F$166,$B26,'Chk. Balance'!$D$151:$D$166)</f>
        <v>0</v>
      </c>
      <c r="O26" s="122">
        <f>-SUMIF('Chk. Balance'!$F$167:$F$189,$B26,'Chk. Balance'!$D$167:$D$189)</f>
        <v>0</v>
      </c>
      <c r="P26" s="128">
        <f>SUM(Table7[[#This Row],[January]:[December]])-Table7[[#This Row],[Budget]]*12</f>
        <v>-1000</v>
      </c>
      <c r="Q26" s="104"/>
      <c r="S26" s="100"/>
      <c r="T26" s="100"/>
      <c r="U26" s="99"/>
      <c r="Z26" s="112"/>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row>
    <row r="27" spans="1:260" ht="15.95" customHeight="1" x14ac:dyDescent="0.25">
      <c r="A27" s="102"/>
      <c r="B27" s="174" t="s">
        <v>33</v>
      </c>
      <c r="C27" s="171">
        <f>SUM(C25:C26)</f>
        <v>300</v>
      </c>
      <c r="D27" s="129">
        <f>SUM(D25:D26)</f>
        <v>400</v>
      </c>
      <c r="E27" s="129">
        <f t="shared" ref="E27:O27" si="1">SUM(E25:E26)</f>
        <v>0</v>
      </c>
      <c r="F27" s="129">
        <f t="shared" si="1"/>
        <v>0</v>
      </c>
      <c r="G27" s="129">
        <f t="shared" si="1"/>
        <v>0</v>
      </c>
      <c r="H27" s="129">
        <f t="shared" si="1"/>
        <v>0</v>
      </c>
      <c r="I27" s="129">
        <f t="shared" si="1"/>
        <v>0</v>
      </c>
      <c r="J27" s="129">
        <f t="shared" si="1"/>
        <v>0</v>
      </c>
      <c r="K27" s="129">
        <f t="shared" si="1"/>
        <v>0</v>
      </c>
      <c r="L27" s="129">
        <f t="shared" si="1"/>
        <v>0</v>
      </c>
      <c r="M27" s="129">
        <f t="shared" si="1"/>
        <v>0</v>
      </c>
      <c r="N27" s="129">
        <f t="shared" si="1"/>
        <v>0</v>
      </c>
      <c r="O27" s="129">
        <f t="shared" si="1"/>
        <v>0</v>
      </c>
      <c r="P27" s="130">
        <f>SUM(Table7[[#This Row],[January]:[December]])</f>
        <v>400</v>
      </c>
      <c r="Q27" s="104"/>
      <c r="S27" s="100"/>
      <c r="T27" s="100"/>
      <c r="U27" s="99"/>
      <c r="Z27" s="109"/>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row>
    <row r="28" spans="1:260" ht="15.95" customHeight="1" x14ac:dyDescent="0.25">
      <c r="A28" s="102"/>
      <c r="B28" s="174"/>
      <c r="C28" s="168"/>
      <c r="D28" s="131"/>
      <c r="E28" s="131"/>
      <c r="F28" s="131"/>
      <c r="G28" s="131"/>
      <c r="H28" s="131"/>
      <c r="I28" s="131"/>
      <c r="J28" s="131"/>
      <c r="K28" s="131"/>
      <c r="L28" s="131"/>
      <c r="M28" s="131"/>
      <c r="N28" s="131"/>
      <c r="O28" s="131"/>
      <c r="P28" s="132"/>
      <c r="Q28" s="104"/>
      <c r="S28" s="100"/>
      <c r="T28" s="100"/>
      <c r="U28" s="99"/>
      <c r="Z28" s="109"/>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c r="IQ28" s="100"/>
    </row>
    <row r="29" spans="1:260" ht="15.95" customHeight="1" x14ac:dyDescent="0.25">
      <c r="A29" s="102"/>
      <c r="B29" s="174" t="s">
        <v>74</v>
      </c>
      <c r="C29" s="166">
        <v>3250</v>
      </c>
      <c r="D29" s="122">
        <f>SUMIF('Chk. Balance'!$F$3:$F$19,$B29,'Chk. Balance'!$D$3:$D$19)</f>
        <v>1500</v>
      </c>
      <c r="E29" s="122">
        <f>SUMIF('Chk. Balance'!$F$20:$F$35,$B29,'Chk. Balance'!$D$20:$D$35)</f>
        <v>0</v>
      </c>
      <c r="F29" s="122">
        <f>SUMIF('Chk. Balance'!$F$36:$F$50,$B29,'Chk. Balance'!$D$36:$D$50)</f>
        <v>0</v>
      </c>
      <c r="G29" s="122">
        <f>SUMIF('Chk. Balance'!$F$51:$F$64,$B29,'Chk. Balance'!$D$51:$D$64)</f>
        <v>0</v>
      </c>
      <c r="H29" s="122">
        <f>SUMIF('Chk. Balance'!$F$65:$F$76,$B29,'Chk. Balance'!$D$65:$D$76)</f>
        <v>0</v>
      </c>
      <c r="I29" s="122">
        <f>SUMIF('Chk. Balance'!$F$77:$F$90,$B29,'Chk. Balance'!$D$77:$D$90)</f>
        <v>0</v>
      </c>
      <c r="J29" s="122">
        <f>SUMIF('Chk. Balance'!$F$91:$F$106,$B29,'Chk. Balance'!$D$91:$D$106)</f>
        <v>0</v>
      </c>
      <c r="K29" s="122">
        <f>SUMIF('Chk. Balance'!$F$107:$F$122,$B29,'Chk. Balance'!$D$107:$D$122)</f>
        <v>0</v>
      </c>
      <c r="L29" s="122">
        <f>SUMIF('Chk. Balance'!$F$123:$F$136,$B29,'Chk. Balance'!$D$123:$D$136)</f>
        <v>0</v>
      </c>
      <c r="M29" s="122">
        <f>SUMIF('Chk. Balance'!$F$137:$F$150,$B29,'Chk. Balance'!$D$137:$D$150)</f>
        <v>0</v>
      </c>
      <c r="N29" s="122">
        <f>SUMIF('Chk. Balance'!$F$151:$F$166,$B29,'Chk. Balance'!$D$151:$D$166)</f>
        <v>0</v>
      </c>
      <c r="O29" s="122">
        <f>SUMIF('Chk. Balance'!$F$167:$F$189,$B29,'Chk. Balance'!$D$167:$D$189)</f>
        <v>0</v>
      </c>
      <c r="P29" s="122">
        <f>SUM(Table7[[#This Row],[January]:[December]])-Table7[[#This Row],[Budget]]*12</f>
        <v>-37500</v>
      </c>
      <c r="Q29" s="104"/>
      <c r="S29" s="100"/>
      <c r="T29" s="100"/>
      <c r="U29" s="99"/>
      <c r="Z29" s="109"/>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c r="IP29" s="100"/>
      <c r="IQ29" s="100"/>
    </row>
    <row r="30" spans="1:260" ht="15.95" customHeight="1" x14ac:dyDescent="0.25">
      <c r="B30" s="174" t="s">
        <v>75</v>
      </c>
      <c r="C30" s="166">
        <v>2000</v>
      </c>
      <c r="D30" s="122">
        <f>SUMIF('Chk. Balance'!$F$3:$F$19,$B30,'Chk. Balance'!$D$3:$D$19)</f>
        <v>0</v>
      </c>
      <c r="E30" s="122">
        <f>SUMIF('Chk. Balance'!$F$20:$F$35,$B30,'Chk. Balance'!$D$20:$D$35)</f>
        <v>0</v>
      </c>
      <c r="F30" s="122">
        <f>SUMIF('Chk. Balance'!$F$36:$F$50,$B30,'Chk. Balance'!$D$36:$D$50)</f>
        <v>0</v>
      </c>
      <c r="G30" s="122">
        <f>SUMIF('Chk. Balance'!$F$51:$F$64,$B30,'Chk. Balance'!$D$51:$D$64)</f>
        <v>0</v>
      </c>
      <c r="H30" s="122">
        <f>SUMIF('Chk. Balance'!$F$65:$F$76,$B30,'Chk. Balance'!$D$65:$D$76)</f>
        <v>0</v>
      </c>
      <c r="I30" s="122">
        <f>SUMIF('Chk. Balance'!$F$77:$F$90,$B30,'Chk. Balance'!$D$77:$D$90)</f>
        <v>0</v>
      </c>
      <c r="J30" s="122">
        <f>SUMIF('Chk. Balance'!$F$91:$F$106,$B30,'Chk. Balance'!$D$91:$D$106)</f>
        <v>0</v>
      </c>
      <c r="K30" s="122">
        <f>SUMIF('Chk. Balance'!$F$107:$F$122,$B30,'Chk. Balance'!$D$107:$D$122)</f>
        <v>0</v>
      </c>
      <c r="L30" s="122">
        <f>SUMIF('Chk. Balance'!$F$123:$F$136,$B30,'Chk. Balance'!$D$123:$D$136)</f>
        <v>0</v>
      </c>
      <c r="M30" s="122">
        <f>SUMIF('Chk. Balance'!$F$137:$F$150,$B30,'Chk. Balance'!$D$137:$D$150)</f>
        <v>0</v>
      </c>
      <c r="N30" s="122">
        <f>SUMIF('Chk. Balance'!$F$151:$F$166,$B30,'Chk. Balance'!$D$151:$D$166)</f>
        <v>0</v>
      </c>
      <c r="O30" s="122">
        <f>SUMIF('Chk. Balance'!$F$167:$F$189,$B30,'Chk. Balance'!$D$167:$D$189)</f>
        <v>0</v>
      </c>
      <c r="P30" s="122">
        <f>SUM(Table7[[#This Row],[January]:[December]])-Table7[[#This Row],[Budget]]*12</f>
        <v>-24000</v>
      </c>
      <c r="Q30" s="104"/>
      <c r="S30" s="100"/>
      <c r="T30" s="100"/>
      <c r="U30" s="99"/>
      <c r="Z30" s="109"/>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c r="FT30" s="100"/>
      <c r="FU30" s="100"/>
      <c r="FV30" s="100"/>
      <c r="FW30" s="100"/>
      <c r="FX30" s="100"/>
      <c r="FY30" s="100"/>
      <c r="FZ30" s="100"/>
      <c r="GA30" s="100"/>
      <c r="GB30" s="100"/>
      <c r="GC30" s="100"/>
      <c r="GD30" s="100"/>
      <c r="GE30" s="100"/>
      <c r="GF30" s="100"/>
      <c r="GG30" s="100"/>
      <c r="GH30" s="100"/>
      <c r="GI30" s="100"/>
      <c r="GJ30" s="100"/>
      <c r="GK30" s="100"/>
      <c r="GL30" s="100"/>
      <c r="GM30" s="100"/>
      <c r="GN30" s="100"/>
      <c r="GO30" s="100"/>
      <c r="GP30" s="100"/>
      <c r="GQ30" s="100"/>
      <c r="GR30" s="100"/>
      <c r="GS30" s="100"/>
      <c r="GT30" s="100"/>
      <c r="GU30" s="100"/>
      <c r="GV30" s="100"/>
      <c r="GW30" s="100"/>
      <c r="GX30" s="100"/>
      <c r="GY30" s="100"/>
      <c r="GZ30" s="100"/>
      <c r="HA30" s="100"/>
      <c r="HB30" s="100"/>
      <c r="HC30" s="100"/>
      <c r="HD30" s="100"/>
      <c r="HE30" s="100"/>
      <c r="HF30" s="100"/>
      <c r="HG30" s="100"/>
      <c r="HH30" s="100"/>
      <c r="HI30" s="100"/>
      <c r="HJ30" s="100"/>
      <c r="HK30" s="100"/>
      <c r="HL30" s="100"/>
      <c r="HM30" s="100"/>
      <c r="HN30" s="100"/>
      <c r="HO30" s="100"/>
      <c r="HP30" s="100"/>
      <c r="HQ30" s="100"/>
      <c r="HR30" s="100"/>
      <c r="HS30" s="100"/>
      <c r="HT30" s="100"/>
      <c r="HU30" s="100"/>
      <c r="HV30" s="100"/>
      <c r="HW30" s="100"/>
      <c r="HX30" s="100"/>
      <c r="HY30" s="100"/>
      <c r="HZ30" s="100"/>
      <c r="IA30" s="100"/>
      <c r="IB30" s="100"/>
      <c r="IC30" s="100"/>
      <c r="ID30" s="100"/>
      <c r="IE30" s="100"/>
      <c r="IF30" s="100"/>
      <c r="IG30" s="100"/>
      <c r="IH30" s="100"/>
      <c r="II30" s="100"/>
      <c r="IJ30" s="100"/>
      <c r="IK30" s="100"/>
      <c r="IL30" s="100"/>
      <c r="IM30" s="100"/>
      <c r="IN30" s="100"/>
      <c r="IO30" s="100"/>
      <c r="IP30" s="100"/>
      <c r="IQ30" s="100"/>
      <c r="IR30" s="100"/>
      <c r="IS30" s="100"/>
      <c r="IT30" s="100"/>
      <c r="IU30" s="100"/>
    </row>
    <row r="31" spans="1:260" ht="15.95" customHeight="1" x14ac:dyDescent="0.25">
      <c r="B31" s="174" t="s">
        <v>60</v>
      </c>
      <c r="C31" s="172">
        <v>0</v>
      </c>
      <c r="D31" s="122">
        <f>SUMIF('Chk. Balance'!$F$3:$F$19,$B31,'Chk. Balance'!$D$3:$D$19)</f>
        <v>1500</v>
      </c>
      <c r="E31" s="122">
        <f>SUMIF('Chk. Balance'!$F$20:$F$35,$B31,'Chk. Balance'!$D$20:$D$35)</f>
        <v>0</v>
      </c>
      <c r="F31" s="122">
        <f>SUMIF('Chk. Balance'!$F$36:$F$50,$B31,'Chk. Balance'!$D$36:$D$50)</f>
        <v>0</v>
      </c>
      <c r="G31" s="122">
        <f>SUMIF('Chk. Balance'!$F$51:$F$64,$B31,'Chk. Balance'!$D$51:$D$64)</f>
        <v>0</v>
      </c>
      <c r="H31" s="122">
        <f>SUMIF('Chk. Balance'!$F$65:$F$76,$B31,'Chk. Balance'!$D$65:$D$76)</f>
        <v>0</v>
      </c>
      <c r="I31" s="122">
        <f>SUMIF('Chk. Balance'!$F$77:$F$90,$B31,'Chk. Balance'!$D$77:$D$90)</f>
        <v>0</v>
      </c>
      <c r="J31" s="122">
        <f>SUMIF('Chk. Balance'!$F$91:$F$106,$B31,'Chk. Balance'!$D$91:$D$106)</f>
        <v>0</v>
      </c>
      <c r="K31" s="122">
        <f>SUMIF('Chk. Balance'!$F$107:$F$122,$B31,'Chk. Balance'!$D$107:$D$122)</f>
        <v>0</v>
      </c>
      <c r="L31" s="122">
        <f>SUMIF('Chk. Balance'!$F$123:$F$136,$B31,'Chk. Balance'!$D$123:$D$136)</f>
        <v>0</v>
      </c>
      <c r="M31" s="122">
        <f>SUMIF('Chk. Balance'!$F$137:$F$150,$B31,'Chk. Balance'!$D$137:$D$150)</f>
        <v>0</v>
      </c>
      <c r="N31" s="122">
        <f>SUMIF('Chk. Balance'!$F$151:$F$166,$B31,'Chk. Balance'!$D$151:$D$166)</f>
        <v>0</v>
      </c>
      <c r="O31" s="122">
        <f>SUMIF('Chk. Balance'!$F$167:$F$189,$B31,'Chk. Balance'!$D$167:$D$189)</f>
        <v>0</v>
      </c>
      <c r="P31" s="122">
        <f>SUM(Table7[[#This Row],[January]:[December]])-Table7[[#This Row],[Budget]]*12</f>
        <v>1500</v>
      </c>
      <c r="Q31" s="104"/>
      <c r="S31" s="100"/>
      <c r="T31" s="100"/>
      <c r="U31" s="99"/>
      <c r="Z31" s="109"/>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100"/>
      <c r="FY31" s="100"/>
      <c r="FZ31" s="100"/>
      <c r="GA31" s="100"/>
      <c r="GB31" s="100"/>
      <c r="GC31" s="100"/>
      <c r="GD31" s="100"/>
      <c r="GE31" s="100"/>
      <c r="GF31" s="100"/>
      <c r="GG31" s="100"/>
      <c r="GH31" s="100"/>
      <c r="GI31" s="100"/>
      <c r="GJ31" s="100"/>
      <c r="GK31" s="100"/>
      <c r="GL31" s="100"/>
      <c r="GM31" s="100"/>
      <c r="GN31" s="100"/>
      <c r="GO31" s="100"/>
      <c r="GP31" s="100"/>
      <c r="GQ31" s="100"/>
      <c r="GR31" s="100"/>
      <c r="GS31" s="100"/>
      <c r="GT31" s="100"/>
      <c r="GU31" s="100"/>
      <c r="GV31" s="100"/>
      <c r="GW31" s="100"/>
      <c r="GX31" s="100"/>
      <c r="GY31" s="100"/>
      <c r="GZ31" s="100"/>
      <c r="HA31" s="100"/>
      <c r="HB31" s="100"/>
      <c r="HC31" s="100"/>
      <c r="HD31" s="100"/>
      <c r="HE31" s="100"/>
      <c r="HF31" s="100"/>
      <c r="HG31" s="100"/>
      <c r="HH31" s="100"/>
      <c r="HI31" s="100"/>
      <c r="HJ31" s="100"/>
      <c r="HK31" s="100"/>
      <c r="HL31" s="100"/>
      <c r="HM31" s="100"/>
      <c r="HN31" s="100"/>
      <c r="HO31" s="100"/>
      <c r="HP31" s="100"/>
      <c r="HQ31" s="100"/>
      <c r="HR31" s="100"/>
      <c r="HS31" s="100"/>
      <c r="HT31" s="100"/>
      <c r="HU31" s="100"/>
      <c r="HV31" s="100"/>
      <c r="HW31" s="100"/>
      <c r="HX31" s="100"/>
      <c r="HY31" s="100"/>
      <c r="HZ31" s="100"/>
      <c r="IA31" s="100"/>
      <c r="IB31" s="100"/>
      <c r="IC31" s="100"/>
      <c r="ID31" s="100"/>
      <c r="IE31" s="100"/>
      <c r="IF31" s="100"/>
      <c r="IG31" s="100"/>
      <c r="IH31" s="100"/>
      <c r="II31" s="100"/>
      <c r="IJ31" s="100"/>
      <c r="IK31" s="100"/>
      <c r="IL31" s="100"/>
      <c r="IM31" s="100"/>
      <c r="IN31" s="100"/>
      <c r="IO31" s="100"/>
      <c r="IP31" s="100"/>
      <c r="IQ31" s="100"/>
      <c r="IR31" s="100"/>
      <c r="IS31" s="100"/>
      <c r="IT31" s="100"/>
      <c r="IU31" s="100"/>
    </row>
    <row r="32" spans="1:260" ht="15.95" customHeight="1" x14ac:dyDescent="0.25">
      <c r="B32" s="103" t="s">
        <v>2</v>
      </c>
      <c r="C32" s="115">
        <f>SUM(C29:C31)</f>
        <v>5250</v>
      </c>
      <c r="D32" s="133">
        <f t="shared" ref="D32:O32" si="2">SUM(D29:D31)</f>
        <v>3000</v>
      </c>
      <c r="E32" s="133">
        <f t="shared" si="2"/>
        <v>0</v>
      </c>
      <c r="F32" s="133">
        <f t="shared" si="2"/>
        <v>0</v>
      </c>
      <c r="G32" s="133">
        <f t="shared" si="2"/>
        <v>0</v>
      </c>
      <c r="H32" s="133">
        <f t="shared" si="2"/>
        <v>0</v>
      </c>
      <c r="I32" s="133">
        <f t="shared" si="2"/>
        <v>0</v>
      </c>
      <c r="J32" s="133">
        <f t="shared" si="2"/>
        <v>0</v>
      </c>
      <c r="K32" s="133">
        <f t="shared" si="2"/>
        <v>0</v>
      </c>
      <c r="L32" s="133">
        <f t="shared" si="2"/>
        <v>0</v>
      </c>
      <c r="M32" s="133">
        <f t="shared" si="2"/>
        <v>0</v>
      </c>
      <c r="N32" s="133">
        <f t="shared" si="2"/>
        <v>0</v>
      </c>
      <c r="O32" s="133">
        <f t="shared" si="2"/>
        <v>0</v>
      </c>
      <c r="P32" s="134">
        <f>SUM(Table7[[#This Row],[January]:[December]])</f>
        <v>3000</v>
      </c>
      <c r="Q32" s="104"/>
      <c r="S32" s="100"/>
      <c r="T32" s="100"/>
      <c r="U32" s="99"/>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100"/>
      <c r="FY32" s="100"/>
      <c r="FZ32" s="100"/>
      <c r="GA32" s="100"/>
      <c r="GB32" s="100"/>
      <c r="GC32" s="100"/>
      <c r="GD32" s="100"/>
      <c r="GE32" s="100"/>
      <c r="GF32" s="100"/>
      <c r="GG32" s="100"/>
      <c r="GH32" s="100"/>
      <c r="GI32" s="100"/>
      <c r="GJ32" s="100"/>
      <c r="GK32" s="100"/>
      <c r="GL32" s="100"/>
      <c r="GM32" s="100"/>
      <c r="GN32" s="100"/>
      <c r="GO32" s="100"/>
      <c r="GP32" s="100"/>
      <c r="GQ32" s="100"/>
      <c r="GR32" s="100"/>
      <c r="GS32" s="100"/>
      <c r="GT32" s="100"/>
      <c r="GU32" s="100"/>
      <c r="GV32" s="100"/>
      <c r="GW32" s="100"/>
      <c r="GX32" s="100"/>
      <c r="GY32" s="100"/>
      <c r="GZ32" s="100"/>
      <c r="HA32" s="100"/>
      <c r="HB32" s="100"/>
      <c r="HC32" s="100"/>
      <c r="HD32" s="100"/>
      <c r="HE32" s="100"/>
      <c r="HF32" s="100"/>
      <c r="HG32" s="100"/>
      <c r="HH32" s="100"/>
      <c r="HI32" s="100"/>
      <c r="HJ32" s="100"/>
      <c r="HK32" s="100"/>
      <c r="HL32" s="100"/>
      <c r="HM32" s="100"/>
      <c r="HN32" s="100"/>
      <c r="HO32" s="100"/>
      <c r="HP32" s="100"/>
      <c r="HQ32" s="100"/>
      <c r="HR32" s="100"/>
      <c r="HS32" s="100"/>
      <c r="HT32" s="100"/>
      <c r="HU32" s="100"/>
      <c r="HV32" s="100"/>
      <c r="HW32" s="100"/>
      <c r="HX32" s="100"/>
      <c r="HY32" s="100"/>
      <c r="HZ32" s="100"/>
      <c r="IA32" s="100"/>
      <c r="IB32" s="100"/>
      <c r="IC32" s="100"/>
      <c r="ID32" s="100"/>
      <c r="IE32" s="100"/>
      <c r="IF32" s="100"/>
      <c r="IG32" s="100"/>
      <c r="IH32" s="100"/>
      <c r="II32" s="100"/>
      <c r="IJ32" s="100"/>
      <c r="IK32" s="100"/>
      <c r="IL32" s="100"/>
      <c r="IM32" s="100"/>
      <c r="IN32" s="100"/>
      <c r="IO32" s="100"/>
      <c r="IP32" s="100"/>
      <c r="IQ32" s="100"/>
      <c r="IR32" s="100"/>
      <c r="IS32" s="100"/>
      <c r="IT32" s="100"/>
      <c r="IU32" s="100"/>
      <c r="IV32" s="100"/>
      <c r="IW32" s="100"/>
      <c r="IX32" s="100"/>
      <c r="IY32" s="100"/>
      <c r="IZ32" s="100"/>
    </row>
    <row r="33" spans="2:260" ht="16.5" thickBot="1" x14ac:dyDescent="0.3">
      <c r="B33" s="114"/>
      <c r="C33" s="173"/>
      <c r="D33" s="135"/>
      <c r="E33" s="135"/>
      <c r="F33" s="135"/>
      <c r="G33" s="135"/>
      <c r="H33" s="135"/>
      <c r="I33" s="135"/>
      <c r="J33" s="135"/>
      <c r="K33" s="135"/>
      <c r="L33" s="135"/>
      <c r="M33" s="135"/>
      <c r="N33" s="135"/>
      <c r="O33" s="136"/>
      <c r="P33" s="137"/>
      <c r="Q33" s="116"/>
      <c r="S33" s="100"/>
      <c r="T33" s="100"/>
      <c r="U33" s="99"/>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100"/>
      <c r="FY33" s="100"/>
      <c r="FZ33" s="100"/>
      <c r="GA33" s="100"/>
      <c r="GB33" s="100"/>
      <c r="GC33" s="100"/>
      <c r="GD33" s="100"/>
      <c r="GE33" s="100"/>
      <c r="GF33" s="100"/>
      <c r="GG33" s="100"/>
      <c r="GH33" s="100"/>
      <c r="GI33" s="100"/>
      <c r="GJ33" s="100"/>
      <c r="GK33" s="100"/>
      <c r="GL33" s="100"/>
      <c r="GM33" s="100"/>
      <c r="GN33" s="100"/>
      <c r="GO33" s="100"/>
      <c r="GP33" s="100"/>
      <c r="GQ33" s="100"/>
      <c r="GR33" s="100"/>
      <c r="GS33" s="100"/>
      <c r="GT33" s="100"/>
      <c r="GU33" s="100"/>
      <c r="GV33" s="100"/>
      <c r="GW33" s="100"/>
      <c r="GX33" s="100"/>
      <c r="GY33" s="100"/>
      <c r="GZ33" s="100"/>
      <c r="HA33" s="100"/>
      <c r="HB33" s="100"/>
      <c r="HC33" s="100"/>
      <c r="HD33" s="100"/>
      <c r="HE33" s="100"/>
      <c r="HF33" s="100"/>
      <c r="HG33" s="100"/>
      <c r="HH33" s="100"/>
      <c r="HI33" s="100"/>
      <c r="HJ33" s="100"/>
      <c r="HK33" s="100"/>
      <c r="HL33" s="100"/>
      <c r="HM33" s="100"/>
      <c r="HN33" s="100"/>
      <c r="HO33" s="100"/>
      <c r="HP33" s="100"/>
      <c r="HQ33" s="100"/>
      <c r="HR33" s="100"/>
      <c r="HS33" s="100"/>
      <c r="HT33" s="100"/>
      <c r="HU33" s="100"/>
      <c r="HV33" s="100"/>
      <c r="HW33" s="100"/>
      <c r="HX33" s="100"/>
      <c r="HY33" s="100"/>
      <c r="HZ33" s="100"/>
      <c r="IA33" s="100"/>
      <c r="IB33" s="100"/>
      <c r="IC33" s="100"/>
      <c r="ID33" s="100"/>
      <c r="IE33" s="100"/>
      <c r="IF33" s="100"/>
      <c r="IG33" s="100"/>
      <c r="IH33" s="100"/>
      <c r="II33" s="100"/>
      <c r="IJ33" s="100"/>
      <c r="IK33" s="100"/>
      <c r="IL33" s="100"/>
      <c r="IM33" s="100"/>
      <c r="IN33" s="100"/>
      <c r="IO33" s="100"/>
      <c r="IP33" s="100"/>
      <c r="IQ33" s="100"/>
      <c r="IR33" s="100"/>
      <c r="IS33" s="100"/>
      <c r="IT33" s="100"/>
      <c r="IU33" s="100"/>
      <c r="IV33" s="100"/>
      <c r="IW33" s="100"/>
      <c r="IX33" s="100"/>
      <c r="IY33" s="100"/>
      <c r="IZ33" s="100"/>
    </row>
    <row r="34" spans="2:260" ht="15.95" customHeight="1" thickBot="1" x14ac:dyDescent="0.3">
      <c r="B34" s="117" t="s">
        <v>76</v>
      </c>
      <c r="C34" s="118">
        <f>C32+C23-C27</f>
        <v>1055</v>
      </c>
      <c r="D34" s="138">
        <f>D32+D23-D27</f>
        <v>1780.35</v>
      </c>
      <c r="E34" s="138">
        <f>Table7[[#This Row],[January]]+E32+E23-E27</f>
        <v>1780.35</v>
      </c>
      <c r="F34" s="138">
        <f>Table7[[#This Row],[February]]+F32+F23-F27</f>
        <v>1780.35</v>
      </c>
      <c r="G34" s="138">
        <f>Table7[[#This Row],[March]]+G32+G23-G27</f>
        <v>1780.35</v>
      </c>
      <c r="H34" s="138">
        <f>Table7[[#This Row],[April]]+H32+H23-H27</f>
        <v>1780.35</v>
      </c>
      <c r="I34" s="138">
        <f>Table7[[#This Row],[May]]+I32+I23-I27</f>
        <v>1780.35</v>
      </c>
      <c r="J34" s="138">
        <f>Table7[[#This Row],[June]]+J32+J23-J27</f>
        <v>1780.35</v>
      </c>
      <c r="K34" s="138">
        <f>Table7[[#This Row],[July]]+K32+K23-K27</f>
        <v>1780.35</v>
      </c>
      <c r="L34" s="138">
        <f>Table7[[#This Row],[August]]+L32+L23-L27</f>
        <v>1780.35</v>
      </c>
      <c r="M34" s="138">
        <f>Table7[[#This Row],[September]]+M32+M23-M27</f>
        <v>1780.35</v>
      </c>
      <c r="N34" s="138">
        <f>Table7[[#This Row],[October]]+N32+N23-N27</f>
        <v>1780.35</v>
      </c>
      <c r="O34" s="138">
        <f>Table7[[#This Row],[November]]+O32+O23-O27</f>
        <v>1780.35</v>
      </c>
      <c r="P34" s="138">
        <f>P23-P27+P32</f>
        <v>1780.35</v>
      </c>
      <c r="Q34" s="104"/>
      <c r="S34" s="100"/>
      <c r="T34" s="100"/>
      <c r="U34" s="99"/>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00"/>
      <c r="FY34" s="100"/>
      <c r="FZ34" s="100"/>
      <c r="GA34" s="100"/>
      <c r="GB34" s="100"/>
      <c r="GC34" s="100"/>
      <c r="GD34" s="100"/>
      <c r="GE34" s="100"/>
      <c r="GF34" s="100"/>
      <c r="GG34" s="100"/>
      <c r="GH34" s="100"/>
      <c r="GI34" s="100"/>
      <c r="GJ34" s="100"/>
      <c r="GK34" s="100"/>
      <c r="GL34" s="100"/>
      <c r="GM34" s="100"/>
      <c r="GN34" s="100"/>
      <c r="GO34" s="100"/>
      <c r="GP34" s="100"/>
      <c r="GQ34" s="100"/>
      <c r="GR34" s="100"/>
      <c r="GS34" s="100"/>
      <c r="GT34" s="100"/>
      <c r="GU34" s="100"/>
      <c r="GV34" s="100"/>
      <c r="GW34" s="100"/>
      <c r="GX34" s="100"/>
      <c r="GY34" s="100"/>
      <c r="GZ34" s="100"/>
      <c r="HA34" s="100"/>
      <c r="HB34" s="100"/>
      <c r="HC34" s="100"/>
      <c r="HD34" s="100"/>
      <c r="HE34" s="100"/>
      <c r="HF34" s="100"/>
      <c r="HG34" s="100"/>
      <c r="HH34" s="100"/>
      <c r="HI34" s="100"/>
      <c r="HJ34" s="100"/>
      <c r="HK34" s="100"/>
      <c r="HL34" s="100"/>
      <c r="HM34" s="100"/>
      <c r="HN34" s="100"/>
      <c r="HO34" s="100"/>
      <c r="HP34" s="100"/>
      <c r="HQ34" s="100"/>
      <c r="HR34" s="100"/>
      <c r="HS34" s="100"/>
      <c r="HT34" s="100"/>
      <c r="HU34" s="100"/>
      <c r="HV34" s="100"/>
      <c r="HW34" s="100"/>
      <c r="HX34" s="100"/>
      <c r="HY34" s="100"/>
      <c r="HZ34" s="100"/>
      <c r="IA34" s="100"/>
      <c r="IB34" s="100"/>
      <c r="IC34" s="100"/>
      <c r="ID34" s="100"/>
      <c r="IE34" s="100"/>
      <c r="IF34" s="100"/>
      <c r="IG34" s="100"/>
      <c r="IH34" s="100"/>
      <c r="II34" s="100"/>
      <c r="IJ34" s="100"/>
      <c r="IK34" s="100"/>
      <c r="IL34" s="100"/>
      <c r="IM34" s="100"/>
      <c r="IN34" s="100"/>
      <c r="IO34" s="100"/>
      <c r="IP34" s="100"/>
      <c r="IQ34" s="100"/>
      <c r="IR34" s="100"/>
      <c r="IS34" s="100"/>
      <c r="IT34" s="100"/>
      <c r="IU34" s="100"/>
      <c r="IV34" s="100"/>
      <c r="IW34" s="100"/>
      <c r="IX34" s="100"/>
      <c r="IY34" s="100"/>
      <c r="IZ34" s="100"/>
    </row>
    <row r="35" spans="2:260" ht="15.95" customHeight="1" x14ac:dyDescent="0.25">
      <c r="Q35" s="104"/>
      <c r="S35" s="100"/>
      <c r="T35" s="100"/>
      <c r="U35" s="99"/>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0"/>
      <c r="GC35" s="100"/>
      <c r="GD35" s="100"/>
      <c r="GE35" s="100"/>
      <c r="GF35" s="100"/>
      <c r="GG35" s="100"/>
      <c r="GH35" s="100"/>
      <c r="GI35" s="100"/>
      <c r="GJ35" s="100"/>
      <c r="GK35" s="100"/>
      <c r="GL35" s="100"/>
      <c r="GM35" s="100"/>
      <c r="GN35" s="100"/>
      <c r="GO35" s="100"/>
      <c r="GP35" s="100"/>
      <c r="GQ35" s="100"/>
      <c r="GR35" s="100"/>
      <c r="GS35" s="100"/>
      <c r="GT35" s="100"/>
      <c r="GU35" s="100"/>
      <c r="GV35" s="100"/>
      <c r="GW35" s="100"/>
      <c r="GX35" s="100"/>
      <c r="GY35" s="100"/>
      <c r="GZ35" s="100"/>
      <c r="HA35" s="100"/>
      <c r="HB35" s="100"/>
      <c r="HC35" s="100"/>
      <c r="HD35" s="100"/>
      <c r="HE35" s="100"/>
      <c r="HF35" s="100"/>
      <c r="HG35" s="100"/>
      <c r="HH35" s="100"/>
      <c r="HI35" s="100"/>
      <c r="HJ35" s="100"/>
      <c r="HK35" s="100"/>
      <c r="HL35" s="100"/>
      <c r="HM35" s="100"/>
      <c r="HN35" s="100"/>
      <c r="HO35" s="100"/>
      <c r="HP35" s="100"/>
      <c r="HQ35" s="100"/>
      <c r="HR35" s="100"/>
      <c r="HS35" s="100"/>
      <c r="HT35" s="100"/>
      <c r="HU35" s="100"/>
      <c r="HV35" s="100"/>
      <c r="HW35" s="100"/>
      <c r="HX35" s="100"/>
      <c r="HY35" s="100"/>
      <c r="HZ35" s="100"/>
      <c r="IA35" s="100"/>
      <c r="IB35" s="100"/>
      <c r="IC35" s="100"/>
      <c r="ID35" s="100"/>
      <c r="IE35" s="100"/>
      <c r="IF35" s="100"/>
      <c r="IG35" s="100"/>
      <c r="IH35" s="100"/>
      <c r="II35" s="100"/>
      <c r="IJ35" s="100"/>
      <c r="IK35" s="100"/>
      <c r="IL35" s="100"/>
      <c r="IM35" s="100"/>
      <c r="IN35" s="100"/>
      <c r="IO35" s="100"/>
      <c r="IP35" s="100"/>
      <c r="IQ35" s="100"/>
      <c r="IR35" s="100"/>
      <c r="IS35" s="100"/>
      <c r="IT35" s="100"/>
      <c r="IU35" s="100"/>
      <c r="IV35" s="100"/>
      <c r="IW35" s="100"/>
      <c r="IX35" s="100"/>
      <c r="IY35" s="100"/>
      <c r="IZ35" s="100"/>
    </row>
    <row r="36" spans="2:260" ht="15.95" hidden="1" customHeight="1" x14ac:dyDescent="0.25">
      <c r="Q36" s="104"/>
      <c r="S36" s="100"/>
      <c r="T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00"/>
      <c r="FD36" s="100"/>
      <c r="FE36" s="100"/>
      <c r="FF36" s="100"/>
      <c r="FG36" s="100"/>
      <c r="FH36" s="100"/>
      <c r="FI36" s="100"/>
      <c r="FJ36" s="100"/>
      <c r="FK36" s="100"/>
      <c r="FL36" s="100"/>
      <c r="FM36" s="100"/>
      <c r="FN36" s="100"/>
      <c r="FO36" s="100"/>
      <c r="FP36" s="100"/>
      <c r="FQ36" s="100"/>
      <c r="FR36" s="100"/>
      <c r="FS36" s="100"/>
      <c r="FT36" s="100"/>
      <c r="FU36" s="100"/>
      <c r="FV36" s="100"/>
      <c r="FW36" s="100"/>
      <c r="FX36" s="100"/>
      <c r="FY36" s="100"/>
      <c r="FZ36" s="100"/>
      <c r="GA36" s="100"/>
      <c r="GB36" s="100"/>
      <c r="GC36" s="100"/>
      <c r="GD36" s="100"/>
      <c r="GE36" s="100"/>
      <c r="GF36" s="100"/>
      <c r="GG36" s="100"/>
      <c r="GH36" s="100"/>
      <c r="GI36" s="100"/>
      <c r="GJ36" s="100"/>
      <c r="GK36" s="100"/>
      <c r="GL36" s="100"/>
      <c r="GM36" s="100"/>
      <c r="GN36" s="100"/>
      <c r="GO36" s="100"/>
      <c r="GP36" s="100"/>
      <c r="GQ36" s="100"/>
      <c r="GR36" s="100"/>
      <c r="GS36" s="100"/>
      <c r="GT36" s="100"/>
      <c r="GU36" s="100"/>
      <c r="GV36" s="100"/>
      <c r="GW36" s="100"/>
      <c r="GX36" s="100"/>
      <c r="GY36" s="100"/>
      <c r="GZ36" s="100"/>
      <c r="HA36" s="100"/>
      <c r="HB36" s="100"/>
      <c r="HC36" s="100"/>
      <c r="HD36" s="100"/>
      <c r="HE36" s="100"/>
      <c r="HF36" s="100"/>
      <c r="HG36" s="100"/>
      <c r="HH36" s="100"/>
      <c r="HI36" s="100"/>
      <c r="HJ36" s="100"/>
      <c r="HK36" s="100"/>
      <c r="HL36" s="100"/>
      <c r="HM36" s="100"/>
      <c r="HN36" s="100"/>
      <c r="HO36" s="100"/>
      <c r="HP36" s="100"/>
      <c r="HQ36" s="100"/>
      <c r="HR36" s="100"/>
      <c r="HS36" s="100"/>
      <c r="HT36" s="100"/>
      <c r="HU36" s="100"/>
      <c r="HV36" s="100"/>
      <c r="HW36" s="100"/>
      <c r="HX36" s="100"/>
      <c r="HY36" s="100"/>
      <c r="HZ36" s="100"/>
      <c r="IA36" s="100"/>
      <c r="IB36" s="100"/>
      <c r="IC36" s="100"/>
      <c r="ID36" s="100"/>
      <c r="IE36" s="100"/>
      <c r="IF36" s="100"/>
      <c r="IG36" s="100"/>
      <c r="IH36" s="100"/>
      <c r="II36" s="100"/>
      <c r="IJ36" s="100"/>
      <c r="IK36" s="100"/>
      <c r="IL36" s="100"/>
      <c r="IM36" s="100"/>
      <c r="IN36" s="100"/>
      <c r="IO36" s="100"/>
      <c r="IP36" s="100"/>
      <c r="IQ36" s="100"/>
      <c r="IR36" s="100"/>
      <c r="IS36" s="100"/>
      <c r="IT36" s="100"/>
      <c r="IU36" s="100"/>
      <c r="IV36" s="100"/>
      <c r="IW36" s="100"/>
      <c r="IX36" s="100"/>
      <c r="IY36" s="100"/>
      <c r="IZ36" s="100"/>
    </row>
    <row r="37" spans="2:260" ht="15.95" hidden="1" customHeight="1" x14ac:dyDescent="0.25">
      <c r="Q37" s="104"/>
      <c r="S37" s="100"/>
      <c r="T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00"/>
      <c r="FY37" s="100"/>
      <c r="FZ37" s="100"/>
      <c r="GA37" s="100"/>
      <c r="GB37" s="100"/>
      <c r="GC37" s="100"/>
      <c r="GD37" s="100"/>
      <c r="GE37" s="100"/>
      <c r="GF37" s="100"/>
      <c r="GG37" s="100"/>
      <c r="GH37" s="100"/>
      <c r="GI37" s="100"/>
      <c r="GJ37" s="100"/>
      <c r="GK37" s="100"/>
      <c r="GL37" s="100"/>
      <c r="GM37" s="100"/>
      <c r="GN37" s="100"/>
      <c r="GO37" s="100"/>
      <c r="GP37" s="100"/>
      <c r="GQ37" s="100"/>
      <c r="GR37" s="100"/>
      <c r="GS37" s="100"/>
      <c r="GT37" s="100"/>
      <c r="GU37" s="100"/>
      <c r="GV37" s="100"/>
      <c r="GW37" s="100"/>
      <c r="GX37" s="100"/>
      <c r="GY37" s="100"/>
      <c r="GZ37" s="100"/>
      <c r="HA37" s="100"/>
      <c r="HB37" s="100"/>
      <c r="HC37" s="100"/>
      <c r="HD37" s="100"/>
      <c r="HE37" s="100"/>
      <c r="HF37" s="100"/>
      <c r="HG37" s="100"/>
      <c r="HH37" s="100"/>
      <c r="HI37" s="100"/>
      <c r="HJ37" s="100"/>
      <c r="HK37" s="100"/>
      <c r="HL37" s="100"/>
      <c r="HM37" s="100"/>
      <c r="HN37" s="100"/>
      <c r="HO37" s="100"/>
      <c r="HP37" s="100"/>
      <c r="HQ37" s="100"/>
      <c r="HR37" s="100"/>
      <c r="HS37" s="100"/>
      <c r="HT37" s="100"/>
      <c r="HU37" s="100"/>
      <c r="HV37" s="100"/>
      <c r="HW37" s="100"/>
      <c r="HX37" s="100"/>
      <c r="HY37" s="100"/>
      <c r="HZ37" s="100"/>
      <c r="IA37" s="100"/>
      <c r="IB37" s="100"/>
      <c r="IC37" s="100"/>
      <c r="ID37" s="100"/>
      <c r="IE37" s="100"/>
      <c r="IF37" s="100"/>
      <c r="IG37" s="100"/>
      <c r="IH37" s="100"/>
      <c r="II37" s="100"/>
      <c r="IJ37" s="100"/>
      <c r="IK37" s="100"/>
      <c r="IL37" s="100"/>
      <c r="IM37" s="100"/>
      <c r="IN37" s="100"/>
      <c r="IO37" s="100"/>
      <c r="IP37" s="100"/>
      <c r="IQ37" s="100"/>
      <c r="IR37" s="100"/>
      <c r="IS37" s="100"/>
      <c r="IT37" s="100"/>
      <c r="IU37" s="100"/>
      <c r="IV37" s="100"/>
      <c r="IW37" s="100"/>
      <c r="IX37" s="100"/>
      <c r="IY37" s="100"/>
      <c r="IZ37" s="100"/>
    </row>
    <row r="38" spans="2:260" ht="15.95" hidden="1" customHeight="1" x14ac:dyDescent="0.25">
      <c r="Q38" s="104"/>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00"/>
      <c r="FY38" s="100"/>
      <c r="FZ38" s="100"/>
      <c r="GA38" s="100"/>
      <c r="GB38" s="100"/>
      <c r="GC38" s="100"/>
      <c r="GD38" s="100"/>
      <c r="GE38" s="100"/>
      <c r="GF38" s="100"/>
      <c r="GG38" s="100"/>
      <c r="GH38" s="100"/>
      <c r="GI38" s="100"/>
      <c r="GJ38" s="100"/>
      <c r="GK38" s="100"/>
      <c r="GL38" s="100"/>
      <c r="GM38" s="100"/>
      <c r="GN38" s="100"/>
      <c r="GO38" s="100"/>
      <c r="GP38" s="100"/>
      <c r="GQ38" s="100"/>
      <c r="GR38" s="100"/>
      <c r="GS38" s="100"/>
      <c r="GT38" s="100"/>
      <c r="GU38" s="100"/>
      <c r="GV38" s="100"/>
      <c r="GW38" s="100"/>
      <c r="GX38" s="100"/>
      <c r="GY38" s="100"/>
      <c r="GZ38" s="100"/>
      <c r="HA38" s="100"/>
      <c r="HB38" s="100"/>
      <c r="HC38" s="100"/>
      <c r="HD38" s="100"/>
      <c r="HE38" s="100"/>
      <c r="HF38" s="100"/>
      <c r="HG38" s="100"/>
      <c r="HH38" s="100"/>
      <c r="HI38" s="100"/>
      <c r="HJ38" s="100"/>
      <c r="HK38" s="100"/>
      <c r="HL38" s="100"/>
      <c r="HM38" s="100"/>
      <c r="HN38" s="100"/>
      <c r="HO38" s="100"/>
      <c r="HP38" s="100"/>
      <c r="HQ38" s="100"/>
      <c r="HR38" s="100"/>
      <c r="HS38" s="100"/>
      <c r="HT38" s="100"/>
      <c r="HU38" s="100"/>
      <c r="HV38" s="100"/>
      <c r="HW38" s="100"/>
      <c r="HX38" s="100"/>
      <c r="HY38" s="100"/>
      <c r="HZ38" s="100"/>
      <c r="IA38" s="100"/>
      <c r="IB38" s="100"/>
      <c r="IC38" s="100"/>
      <c r="ID38" s="100"/>
      <c r="IE38" s="100"/>
      <c r="IF38" s="100"/>
      <c r="IG38" s="100"/>
      <c r="IH38" s="100"/>
      <c r="II38" s="100"/>
      <c r="IJ38" s="100"/>
      <c r="IK38" s="100"/>
      <c r="IL38" s="100"/>
      <c r="IM38" s="100"/>
      <c r="IN38" s="100"/>
      <c r="IO38" s="100"/>
      <c r="IP38" s="100"/>
      <c r="IQ38" s="100"/>
      <c r="IR38" s="100"/>
      <c r="IS38" s="100"/>
      <c r="IT38" s="100"/>
      <c r="IU38" s="100"/>
      <c r="IV38" s="100"/>
      <c r="IW38" s="100"/>
      <c r="IX38" s="100"/>
      <c r="IY38" s="100"/>
      <c r="IZ38" s="100"/>
    </row>
    <row r="39" spans="2:260" ht="15.95" hidden="1" customHeight="1" x14ac:dyDescent="0.25">
      <c r="Q39" s="119"/>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0"/>
      <c r="ED39" s="100"/>
      <c r="EE39" s="100"/>
      <c r="EF39" s="100"/>
      <c r="EG39" s="100"/>
      <c r="EH39" s="100"/>
      <c r="EI39" s="100"/>
      <c r="EJ39" s="100"/>
      <c r="EK39" s="100"/>
      <c r="EL39" s="100"/>
      <c r="EM39" s="100"/>
      <c r="EN39" s="100"/>
      <c r="EO39" s="100"/>
      <c r="EP39" s="100"/>
      <c r="EQ39" s="100"/>
      <c r="ER39" s="100"/>
      <c r="ES39" s="100"/>
      <c r="ET39" s="100"/>
      <c r="EU39" s="100"/>
      <c r="EV39" s="100"/>
      <c r="EW39" s="100"/>
      <c r="EX39" s="100"/>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00"/>
      <c r="FY39" s="100"/>
      <c r="FZ39" s="100"/>
      <c r="GA39" s="100"/>
      <c r="GB39" s="100"/>
      <c r="GC39" s="100"/>
      <c r="GD39" s="100"/>
      <c r="GE39" s="100"/>
      <c r="GF39" s="100"/>
      <c r="GG39" s="100"/>
      <c r="GH39" s="100"/>
      <c r="GI39" s="100"/>
      <c r="GJ39" s="100"/>
      <c r="GK39" s="100"/>
      <c r="GL39" s="100"/>
      <c r="GM39" s="100"/>
      <c r="GN39" s="100"/>
      <c r="GO39" s="100"/>
      <c r="GP39" s="100"/>
      <c r="GQ39" s="100"/>
      <c r="GR39" s="100"/>
      <c r="GS39" s="100"/>
      <c r="GT39" s="100"/>
      <c r="GU39" s="100"/>
      <c r="GV39" s="100"/>
      <c r="GW39" s="100"/>
      <c r="GX39" s="100"/>
      <c r="GY39" s="100"/>
      <c r="GZ39" s="100"/>
      <c r="HA39" s="100"/>
      <c r="HB39" s="100"/>
      <c r="HC39" s="100"/>
      <c r="HD39" s="100"/>
      <c r="HE39" s="100"/>
      <c r="HF39" s="100"/>
      <c r="HG39" s="100"/>
      <c r="HH39" s="100"/>
      <c r="HI39" s="100"/>
      <c r="HJ39" s="100"/>
      <c r="HK39" s="100"/>
      <c r="HL39" s="100"/>
      <c r="HM39" s="100"/>
      <c r="HN39" s="100"/>
      <c r="HO39" s="100"/>
      <c r="HP39" s="100"/>
      <c r="HQ39" s="100"/>
      <c r="HR39" s="100"/>
      <c r="HS39" s="100"/>
      <c r="HT39" s="100"/>
      <c r="HU39" s="100"/>
      <c r="HV39" s="100"/>
      <c r="HW39" s="100"/>
      <c r="HX39" s="100"/>
      <c r="HY39" s="100"/>
      <c r="HZ39" s="100"/>
      <c r="IA39" s="100"/>
      <c r="IB39" s="100"/>
      <c r="IC39" s="100"/>
      <c r="ID39" s="100"/>
      <c r="IE39" s="100"/>
      <c r="IF39" s="100"/>
      <c r="IG39" s="100"/>
      <c r="IH39" s="100"/>
      <c r="II39" s="100"/>
      <c r="IJ39" s="100"/>
      <c r="IK39" s="100"/>
      <c r="IL39" s="100"/>
      <c r="IM39" s="100"/>
      <c r="IN39" s="100"/>
      <c r="IO39" s="100"/>
      <c r="IP39" s="100"/>
      <c r="IQ39" s="100"/>
      <c r="IR39" s="100"/>
      <c r="IS39" s="100"/>
      <c r="IT39" s="100"/>
      <c r="IU39" s="100"/>
      <c r="IV39" s="100"/>
      <c r="IW39" s="100"/>
      <c r="IX39" s="100"/>
      <c r="IY39" s="100"/>
      <c r="IZ39" s="100"/>
    </row>
    <row r="40" spans="2:260" ht="15.95" hidden="1" customHeight="1" x14ac:dyDescent="0.25">
      <c r="Q40" s="119"/>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c r="IR40" s="100"/>
      <c r="IS40" s="100"/>
      <c r="IT40" s="100"/>
      <c r="IU40" s="100"/>
      <c r="IV40" s="100"/>
      <c r="IW40" s="100"/>
      <c r="IX40" s="100"/>
      <c r="IY40" s="100"/>
      <c r="IZ40" s="100"/>
    </row>
    <row r="41" spans="2:260" ht="15.95" hidden="1" customHeight="1" x14ac:dyDescent="0.25">
      <c r="Q41" s="119"/>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c r="GH41" s="100"/>
      <c r="GI41" s="100"/>
      <c r="GJ41" s="100"/>
      <c r="GK41" s="100"/>
      <c r="GL41" s="100"/>
      <c r="GM41" s="100"/>
      <c r="GN41" s="100"/>
      <c r="GO41" s="100"/>
      <c r="GP41" s="100"/>
      <c r="GQ41" s="100"/>
      <c r="GR41" s="100"/>
      <c r="GS41" s="100"/>
      <c r="GT41" s="100"/>
      <c r="GU41" s="100"/>
      <c r="GV41" s="100"/>
      <c r="GW41" s="100"/>
      <c r="GX41" s="100"/>
      <c r="GY41" s="100"/>
      <c r="GZ41" s="100"/>
      <c r="HA41" s="100"/>
      <c r="HB41" s="100"/>
      <c r="HC41" s="100"/>
      <c r="HD41" s="100"/>
      <c r="HE41" s="100"/>
      <c r="HF41" s="100"/>
      <c r="HG41" s="100"/>
      <c r="HH41" s="100"/>
      <c r="HI41" s="100"/>
      <c r="HJ41" s="100"/>
      <c r="HK41" s="100"/>
      <c r="HL41" s="100"/>
      <c r="HM41" s="100"/>
      <c r="HN41" s="100"/>
      <c r="HO41" s="100"/>
      <c r="HP41" s="100"/>
      <c r="HQ41" s="100"/>
      <c r="HR41" s="100"/>
      <c r="HS41" s="100"/>
      <c r="HT41" s="100"/>
      <c r="HU41" s="100"/>
      <c r="HV41" s="100"/>
      <c r="HW41" s="100"/>
      <c r="HX41" s="100"/>
      <c r="HY41" s="100"/>
      <c r="HZ41" s="100"/>
      <c r="IA41" s="100"/>
      <c r="IB41" s="100"/>
      <c r="IC41" s="100"/>
      <c r="ID41" s="100"/>
      <c r="IE41" s="100"/>
      <c r="IF41" s="100"/>
      <c r="IG41" s="100"/>
      <c r="IH41" s="100"/>
      <c r="II41" s="100"/>
      <c r="IJ41" s="100"/>
      <c r="IK41" s="100"/>
      <c r="IL41" s="100"/>
      <c r="IM41" s="100"/>
      <c r="IN41" s="100"/>
      <c r="IO41" s="100"/>
      <c r="IP41" s="100"/>
      <c r="IQ41" s="100"/>
      <c r="IR41" s="100"/>
      <c r="IS41" s="100"/>
      <c r="IT41" s="100"/>
      <c r="IU41" s="100"/>
      <c r="IV41" s="100"/>
      <c r="IW41" s="100"/>
      <c r="IX41" s="100"/>
      <c r="IY41" s="100"/>
      <c r="IZ41" s="100"/>
    </row>
    <row r="42" spans="2:260" ht="15.95" hidden="1" customHeight="1" x14ac:dyDescent="0.25">
      <c r="Q42" s="119"/>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c r="FB42" s="100"/>
      <c r="FC42" s="100"/>
      <c r="FD42" s="100"/>
      <c r="FE42" s="100"/>
      <c r="FF42" s="100"/>
      <c r="FG42" s="100"/>
      <c r="FH42" s="100"/>
      <c r="FI42" s="100"/>
      <c r="FJ42" s="100"/>
      <c r="FK42" s="100"/>
      <c r="FL42" s="100"/>
      <c r="FM42" s="100"/>
      <c r="FN42" s="100"/>
      <c r="FO42" s="100"/>
      <c r="FP42" s="100"/>
      <c r="FQ42" s="100"/>
      <c r="FR42" s="100"/>
      <c r="FS42" s="100"/>
      <c r="FT42" s="100"/>
      <c r="FU42" s="100"/>
      <c r="FV42" s="100"/>
      <c r="FW42" s="100"/>
      <c r="FX42" s="100"/>
      <c r="FY42" s="100"/>
      <c r="FZ42" s="100"/>
      <c r="GA42" s="100"/>
      <c r="GB42" s="100"/>
      <c r="GC42" s="100"/>
      <c r="GD42" s="100"/>
      <c r="GE42" s="100"/>
      <c r="GF42" s="100"/>
      <c r="GG42" s="100"/>
      <c r="GH42" s="100"/>
      <c r="GI42" s="100"/>
      <c r="GJ42" s="100"/>
      <c r="GK42" s="100"/>
      <c r="GL42" s="100"/>
      <c r="GM42" s="100"/>
      <c r="GN42" s="100"/>
      <c r="GO42" s="100"/>
      <c r="GP42" s="100"/>
      <c r="GQ42" s="100"/>
      <c r="GR42" s="100"/>
      <c r="GS42" s="100"/>
      <c r="GT42" s="100"/>
      <c r="GU42" s="100"/>
      <c r="GV42" s="100"/>
      <c r="GW42" s="100"/>
      <c r="GX42" s="100"/>
      <c r="GY42" s="100"/>
      <c r="GZ42" s="100"/>
      <c r="HA42" s="100"/>
      <c r="HB42" s="100"/>
      <c r="HC42" s="100"/>
      <c r="HD42" s="100"/>
      <c r="HE42" s="100"/>
      <c r="HF42" s="100"/>
      <c r="HG42" s="100"/>
      <c r="HH42" s="100"/>
      <c r="HI42" s="100"/>
      <c r="HJ42" s="100"/>
      <c r="HK42" s="100"/>
      <c r="HL42" s="100"/>
      <c r="HM42" s="100"/>
      <c r="HN42" s="100"/>
      <c r="HO42" s="100"/>
      <c r="HP42" s="100"/>
      <c r="HQ42" s="100"/>
      <c r="HR42" s="100"/>
      <c r="HS42" s="100"/>
      <c r="HT42" s="100"/>
      <c r="HU42" s="100"/>
      <c r="HV42" s="100"/>
      <c r="HW42" s="100"/>
      <c r="HX42" s="100"/>
      <c r="HY42" s="100"/>
      <c r="HZ42" s="100"/>
      <c r="IA42" s="100"/>
      <c r="IB42" s="100"/>
      <c r="IC42" s="100"/>
      <c r="ID42" s="100"/>
      <c r="IE42" s="100"/>
      <c r="IF42" s="100"/>
      <c r="IG42" s="100"/>
      <c r="IH42" s="100"/>
      <c r="II42" s="100"/>
      <c r="IJ42" s="100"/>
      <c r="IK42" s="100"/>
      <c r="IL42" s="100"/>
      <c r="IM42" s="100"/>
      <c r="IN42" s="100"/>
      <c r="IO42" s="100"/>
      <c r="IP42" s="100"/>
      <c r="IQ42" s="100"/>
      <c r="IR42" s="100"/>
      <c r="IS42" s="100"/>
      <c r="IT42" s="100"/>
      <c r="IU42" s="100"/>
      <c r="IV42" s="100"/>
      <c r="IW42" s="100"/>
      <c r="IX42" s="100"/>
      <c r="IY42" s="100"/>
      <c r="IZ42" s="100"/>
    </row>
    <row r="43" spans="2:260" ht="15.95" hidden="1" customHeight="1" x14ac:dyDescent="0.25">
      <c r="Q43" s="119"/>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0"/>
      <c r="HH43" s="100"/>
      <c r="HI43" s="100"/>
      <c r="HJ43" s="100"/>
      <c r="HK43" s="100"/>
      <c r="HL43" s="100"/>
      <c r="HM43" s="100"/>
      <c r="HN43" s="100"/>
      <c r="HO43" s="100"/>
      <c r="HP43" s="100"/>
      <c r="HQ43" s="100"/>
      <c r="HR43" s="100"/>
      <c r="HS43" s="100"/>
      <c r="HT43" s="100"/>
      <c r="HU43" s="100"/>
      <c r="HV43" s="100"/>
      <c r="HW43" s="100"/>
      <c r="HX43" s="100"/>
      <c r="HY43" s="100"/>
      <c r="HZ43" s="100"/>
      <c r="IA43" s="100"/>
      <c r="IB43" s="100"/>
      <c r="IC43" s="100"/>
      <c r="ID43" s="100"/>
      <c r="IE43" s="100"/>
      <c r="IF43" s="100"/>
      <c r="IG43" s="100"/>
      <c r="IH43" s="100"/>
      <c r="II43" s="100"/>
      <c r="IJ43" s="100"/>
      <c r="IK43" s="100"/>
      <c r="IL43" s="100"/>
      <c r="IM43" s="100"/>
      <c r="IN43" s="100"/>
      <c r="IO43" s="100"/>
      <c r="IP43" s="100"/>
      <c r="IQ43" s="100"/>
      <c r="IR43" s="100"/>
      <c r="IS43" s="100"/>
      <c r="IT43" s="100"/>
      <c r="IU43" s="100"/>
      <c r="IV43" s="100"/>
      <c r="IW43" s="100"/>
      <c r="IX43" s="100"/>
      <c r="IY43" s="100"/>
      <c r="IZ43" s="100"/>
    </row>
    <row r="44" spans="2:260" ht="15.95" hidden="1" customHeight="1" x14ac:dyDescent="0.25">
      <c r="Q44" s="119"/>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00"/>
      <c r="FY44" s="100"/>
      <c r="FZ44" s="100"/>
      <c r="GA44" s="100"/>
      <c r="GB44" s="100"/>
      <c r="GC44" s="100"/>
      <c r="GD44" s="100"/>
      <c r="GE44" s="100"/>
      <c r="GF44" s="100"/>
      <c r="GG44" s="100"/>
      <c r="GH44" s="100"/>
      <c r="GI44" s="100"/>
      <c r="GJ44" s="100"/>
      <c r="GK44" s="100"/>
      <c r="GL44" s="100"/>
      <c r="GM44" s="100"/>
      <c r="GN44" s="100"/>
      <c r="GO44" s="100"/>
      <c r="GP44" s="100"/>
      <c r="GQ44" s="100"/>
      <c r="GR44" s="100"/>
      <c r="GS44" s="100"/>
      <c r="GT44" s="100"/>
      <c r="GU44" s="100"/>
      <c r="GV44" s="100"/>
      <c r="GW44" s="100"/>
      <c r="GX44" s="100"/>
      <c r="GY44" s="100"/>
      <c r="GZ44" s="100"/>
      <c r="HA44" s="100"/>
      <c r="HB44" s="100"/>
      <c r="HC44" s="100"/>
      <c r="HD44" s="100"/>
      <c r="HE44" s="100"/>
      <c r="HF44" s="100"/>
      <c r="HG44" s="100"/>
      <c r="HH44" s="100"/>
      <c r="HI44" s="100"/>
      <c r="HJ44" s="100"/>
      <c r="HK44" s="100"/>
      <c r="HL44" s="100"/>
      <c r="HM44" s="100"/>
      <c r="HN44" s="100"/>
      <c r="HO44" s="100"/>
      <c r="HP44" s="100"/>
      <c r="HQ44" s="100"/>
      <c r="HR44" s="100"/>
      <c r="HS44" s="100"/>
      <c r="HT44" s="100"/>
      <c r="HU44" s="100"/>
      <c r="HV44" s="100"/>
      <c r="HW44" s="100"/>
      <c r="HX44" s="100"/>
      <c r="HY44" s="100"/>
      <c r="HZ44" s="100"/>
      <c r="IA44" s="100"/>
      <c r="IB44" s="100"/>
      <c r="IC44" s="100"/>
      <c r="ID44" s="100"/>
      <c r="IE44" s="100"/>
      <c r="IF44" s="100"/>
      <c r="IG44" s="100"/>
      <c r="IH44" s="100"/>
      <c r="II44" s="100"/>
      <c r="IJ44" s="100"/>
      <c r="IK44" s="100"/>
      <c r="IL44" s="100"/>
      <c r="IM44" s="100"/>
      <c r="IN44" s="100"/>
      <c r="IO44" s="100"/>
      <c r="IP44" s="100"/>
      <c r="IQ44" s="100"/>
      <c r="IR44" s="100"/>
      <c r="IS44" s="100"/>
      <c r="IT44" s="100"/>
      <c r="IU44" s="100"/>
      <c r="IV44" s="100"/>
      <c r="IW44" s="100"/>
      <c r="IX44" s="100"/>
      <c r="IY44" s="100"/>
      <c r="IZ44" s="100"/>
    </row>
    <row r="45" spans="2:260" ht="15.95" hidden="1" customHeight="1" x14ac:dyDescent="0.25">
      <c r="Q45" s="119"/>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0"/>
      <c r="DX45" s="100"/>
      <c r="DY45" s="100"/>
      <c r="DZ45" s="100"/>
      <c r="EA45" s="100"/>
      <c r="EB45" s="100"/>
      <c r="EC45" s="100"/>
      <c r="ED45" s="100"/>
      <c r="EE45" s="100"/>
      <c r="EF45" s="100"/>
      <c r="EG45" s="100"/>
      <c r="EH45" s="100"/>
      <c r="EI45" s="100"/>
      <c r="EJ45" s="100"/>
      <c r="EK45" s="100"/>
      <c r="EL45" s="100"/>
      <c r="EM45" s="100"/>
      <c r="EN45" s="100"/>
      <c r="EO45" s="100"/>
      <c r="EP45" s="100"/>
      <c r="EQ45" s="100"/>
      <c r="ER45" s="100"/>
      <c r="ES45" s="100"/>
      <c r="ET45" s="100"/>
      <c r="EU45" s="100"/>
      <c r="EV45" s="100"/>
      <c r="EW45" s="100"/>
      <c r="EX45" s="100"/>
      <c r="EY45" s="100"/>
      <c r="EZ45" s="100"/>
      <c r="FA45" s="100"/>
      <c r="FB45" s="100"/>
      <c r="FC45" s="100"/>
      <c r="FD45" s="100"/>
      <c r="FE45" s="100"/>
      <c r="FF45" s="100"/>
      <c r="FG45" s="100"/>
      <c r="FH45" s="100"/>
      <c r="FI45" s="100"/>
      <c r="FJ45" s="100"/>
      <c r="FK45" s="100"/>
      <c r="FL45" s="100"/>
      <c r="FM45" s="100"/>
      <c r="FN45" s="100"/>
      <c r="FO45" s="100"/>
      <c r="FP45" s="100"/>
      <c r="FQ45" s="100"/>
      <c r="FR45" s="100"/>
      <c r="FS45" s="100"/>
      <c r="FT45" s="100"/>
      <c r="FU45" s="100"/>
      <c r="FV45" s="100"/>
      <c r="FW45" s="100"/>
      <c r="FX45" s="100"/>
      <c r="FY45" s="100"/>
      <c r="FZ45" s="100"/>
      <c r="GA45" s="100"/>
      <c r="GB45" s="100"/>
      <c r="GC45" s="100"/>
      <c r="GD45" s="100"/>
      <c r="GE45" s="100"/>
      <c r="GF45" s="100"/>
      <c r="GG45" s="100"/>
      <c r="GH45" s="100"/>
      <c r="GI45" s="100"/>
      <c r="GJ45" s="100"/>
      <c r="GK45" s="100"/>
      <c r="GL45" s="100"/>
      <c r="GM45" s="100"/>
      <c r="GN45" s="100"/>
      <c r="GO45" s="100"/>
      <c r="GP45" s="100"/>
      <c r="GQ45" s="100"/>
      <c r="GR45" s="100"/>
      <c r="GS45" s="100"/>
      <c r="GT45" s="100"/>
      <c r="GU45" s="100"/>
      <c r="GV45" s="100"/>
      <c r="GW45" s="100"/>
      <c r="GX45" s="100"/>
      <c r="GY45" s="100"/>
      <c r="GZ45" s="100"/>
      <c r="HA45" s="100"/>
      <c r="HB45" s="100"/>
      <c r="HC45" s="100"/>
      <c r="HD45" s="100"/>
      <c r="HE45" s="100"/>
      <c r="HF45" s="100"/>
      <c r="HG45" s="100"/>
      <c r="HH45" s="100"/>
      <c r="HI45" s="100"/>
      <c r="HJ45" s="100"/>
      <c r="HK45" s="100"/>
      <c r="HL45" s="100"/>
      <c r="HM45" s="100"/>
      <c r="HN45" s="100"/>
      <c r="HO45" s="100"/>
      <c r="HP45" s="100"/>
      <c r="HQ45" s="100"/>
      <c r="HR45" s="100"/>
      <c r="HS45" s="100"/>
      <c r="HT45" s="100"/>
      <c r="HU45" s="100"/>
      <c r="HV45" s="100"/>
      <c r="HW45" s="100"/>
      <c r="HX45" s="100"/>
      <c r="HY45" s="100"/>
      <c r="HZ45" s="100"/>
      <c r="IA45" s="100"/>
      <c r="IB45" s="100"/>
      <c r="IC45" s="100"/>
      <c r="ID45" s="100"/>
      <c r="IE45" s="100"/>
      <c r="IF45" s="100"/>
      <c r="IG45" s="100"/>
      <c r="IH45" s="100"/>
      <c r="II45" s="100"/>
      <c r="IJ45" s="100"/>
      <c r="IK45" s="100"/>
      <c r="IL45" s="100"/>
      <c r="IM45" s="100"/>
      <c r="IN45" s="100"/>
      <c r="IO45" s="100"/>
      <c r="IP45" s="100"/>
      <c r="IQ45" s="100"/>
      <c r="IR45" s="100"/>
      <c r="IS45" s="100"/>
      <c r="IT45" s="100"/>
      <c r="IU45" s="100"/>
      <c r="IV45" s="100"/>
      <c r="IW45" s="100"/>
      <c r="IX45" s="100"/>
      <c r="IY45" s="100"/>
      <c r="IZ45" s="100"/>
    </row>
    <row r="46" spans="2:260" ht="15.95" hidden="1" customHeight="1" x14ac:dyDescent="0.25">
      <c r="Q46" s="119"/>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c r="IR46" s="100"/>
      <c r="IS46" s="100"/>
      <c r="IT46" s="100"/>
      <c r="IU46" s="100"/>
      <c r="IV46" s="100"/>
      <c r="IW46" s="100"/>
      <c r="IX46" s="100"/>
      <c r="IY46" s="100"/>
      <c r="IZ46" s="100"/>
    </row>
    <row r="47" spans="2:260" ht="16.5" hidden="1" customHeight="1" x14ac:dyDescent="0.25">
      <c r="Q47" s="12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c r="EB47" s="100"/>
      <c r="EC47" s="100"/>
      <c r="ED47" s="100"/>
      <c r="EE47" s="100"/>
      <c r="EF47" s="100"/>
      <c r="EG47" s="100"/>
      <c r="EH47" s="100"/>
      <c r="EI47" s="100"/>
      <c r="EJ47" s="100"/>
      <c r="EK47" s="100"/>
      <c r="EL47" s="100"/>
      <c r="EM47" s="100"/>
      <c r="EN47" s="100"/>
      <c r="EO47" s="100"/>
      <c r="EP47" s="100"/>
      <c r="EQ47" s="100"/>
      <c r="ER47" s="100"/>
      <c r="ES47" s="100"/>
      <c r="ET47" s="100"/>
      <c r="EU47" s="100"/>
      <c r="EV47" s="100"/>
      <c r="EW47" s="100"/>
      <c r="EX47" s="100"/>
      <c r="EY47" s="100"/>
      <c r="EZ47" s="100"/>
      <c r="FA47" s="100"/>
      <c r="FB47" s="100"/>
      <c r="FC47" s="100"/>
      <c r="FD47" s="100"/>
      <c r="FE47" s="100"/>
      <c r="FF47" s="100"/>
      <c r="FG47" s="100"/>
      <c r="FH47" s="100"/>
      <c r="FI47" s="100"/>
      <c r="FJ47" s="100"/>
      <c r="FK47" s="100"/>
      <c r="FL47" s="100"/>
      <c r="FM47" s="100"/>
      <c r="FN47" s="100"/>
      <c r="FO47" s="100"/>
      <c r="FP47" s="100"/>
      <c r="FQ47" s="100"/>
      <c r="FR47" s="100"/>
      <c r="FS47" s="100"/>
      <c r="FT47" s="100"/>
      <c r="FU47" s="100"/>
      <c r="FV47" s="100"/>
      <c r="FW47" s="100"/>
      <c r="FX47" s="100"/>
      <c r="FY47" s="100"/>
      <c r="FZ47" s="100"/>
      <c r="GA47" s="100"/>
      <c r="GB47" s="100"/>
      <c r="GC47" s="100"/>
      <c r="GD47" s="100"/>
      <c r="GE47" s="100"/>
      <c r="GF47" s="100"/>
      <c r="GG47" s="100"/>
      <c r="GH47" s="100"/>
      <c r="GI47" s="100"/>
      <c r="GJ47" s="100"/>
      <c r="GK47" s="100"/>
      <c r="GL47" s="100"/>
      <c r="GM47" s="100"/>
      <c r="GN47" s="100"/>
      <c r="GO47" s="100"/>
      <c r="GP47" s="100"/>
      <c r="GQ47" s="100"/>
      <c r="GR47" s="100"/>
      <c r="GS47" s="100"/>
      <c r="GT47" s="100"/>
      <c r="GU47" s="100"/>
      <c r="GV47" s="100"/>
      <c r="GW47" s="100"/>
      <c r="GX47" s="100"/>
      <c r="GY47" s="100"/>
      <c r="GZ47" s="100"/>
      <c r="HA47" s="100"/>
      <c r="HB47" s="100"/>
      <c r="HC47" s="100"/>
      <c r="HD47" s="100"/>
      <c r="HE47" s="100"/>
      <c r="HF47" s="100"/>
      <c r="HG47" s="100"/>
      <c r="HH47" s="100"/>
      <c r="HI47" s="100"/>
      <c r="HJ47" s="100"/>
      <c r="HK47" s="100"/>
      <c r="HL47" s="100"/>
      <c r="HM47" s="100"/>
      <c r="HN47" s="100"/>
      <c r="HO47" s="100"/>
      <c r="HP47" s="100"/>
      <c r="HQ47" s="100"/>
      <c r="HR47" s="100"/>
      <c r="HS47" s="100"/>
      <c r="HT47" s="100"/>
      <c r="HU47" s="100"/>
      <c r="HV47" s="100"/>
      <c r="HW47" s="100"/>
      <c r="HX47" s="100"/>
      <c r="HY47" s="100"/>
      <c r="HZ47" s="100"/>
      <c r="IA47" s="100"/>
      <c r="IB47" s="100"/>
      <c r="IC47" s="100"/>
      <c r="ID47" s="100"/>
      <c r="IE47" s="100"/>
      <c r="IF47" s="100"/>
      <c r="IG47" s="100"/>
      <c r="IH47" s="100"/>
      <c r="II47" s="100"/>
      <c r="IJ47" s="100"/>
      <c r="IK47" s="100"/>
      <c r="IL47" s="100"/>
      <c r="IM47" s="100"/>
      <c r="IN47" s="100"/>
      <c r="IO47" s="100"/>
      <c r="IP47" s="100"/>
      <c r="IQ47" s="100"/>
      <c r="IR47" s="100"/>
      <c r="IS47" s="100"/>
      <c r="IT47" s="100"/>
      <c r="IU47" s="100"/>
      <c r="IV47" s="100"/>
      <c r="IW47" s="100"/>
      <c r="IX47" s="100"/>
      <c r="IY47" s="100"/>
      <c r="IZ47" s="100"/>
    </row>
    <row r="48" spans="2:260" ht="17.100000000000001" hidden="1" customHeight="1" x14ac:dyDescent="0.25">
      <c r="Q48" s="121"/>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c r="EB48" s="100"/>
      <c r="EC48" s="100"/>
      <c r="ED48" s="100"/>
      <c r="EE48" s="100"/>
      <c r="EF48" s="100"/>
      <c r="EG48" s="100"/>
      <c r="EH48" s="100"/>
      <c r="EI48" s="100"/>
      <c r="EJ48" s="100"/>
      <c r="EK48" s="100"/>
      <c r="EL48" s="100"/>
      <c r="EM48" s="100"/>
      <c r="EN48" s="100"/>
      <c r="EO48" s="100"/>
      <c r="EP48" s="100"/>
      <c r="EQ48" s="100"/>
      <c r="ER48" s="100"/>
      <c r="ES48" s="100"/>
      <c r="ET48" s="100"/>
      <c r="EU48" s="100"/>
      <c r="EV48" s="100"/>
      <c r="EW48" s="100"/>
      <c r="EX48" s="100"/>
      <c r="EY48" s="100"/>
      <c r="EZ48" s="100"/>
      <c r="FA48" s="100"/>
      <c r="FB48" s="100"/>
      <c r="FC48" s="100"/>
      <c r="FD48" s="100"/>
      <c r="FE48" s="100"/>
      <c r="FF48" s="100"/>
      <c r="FG48" s="100"/>
      <c r="FH48" s="100"/>
      <c r="FI48" s="100"/>
      <c r="FJ48" s="100"/>
      <c r="FK48" s="100"/>
      <c r="FL48" s="100"/>
      <c r="FM48" s="100"/>
      <c r="FN48" s="100"/>
      <c r="FO48" s="100"/>
      <c r="FP48" s="100"/>
      <c r="FQ48" s="100"/>
      <c r="FR48" s="100"/>
      <c r="FS48" s="100"/>
      <c r="FT48" s="100"/>
      <c r="FU48" s="100"/>
      <c r="FV48" s="100"/>
      <c r="FW48" s="100"/>
      <c r="FX48" s="100"/>
      <c r="FY48" s="100"/>
      <c r="FZ48" s="100"/>
      <c r="GA48" s="100"/>
      <c r="GB48" s="100"/>
      <c r="GC48" s="100"/>
      <c r="GD48" s="100"/>
      <c r="GE48" s="100"/>
      <c r="GF48" s="100"/>
      <c r="GG48" s="100"/>
      <c r="GH48" s="100"/>
      <c r="GI48" s="100"/>
      <c r="GJ48" s="100"/>
      <c r="GK48" s="100"/>
      <c r="GL48" s="100"/>
      <c r="GM48" s="100"/>
      <c r="GN48" s="100"/>
      <c r="GO48" s="100"/>
      <c r="GP48" s="100"/>
      <c r="GQ48" s="100"/>
      <c r="GR48" s="100"/>
      <c r="GS48" s="100"/>
      <c r="GT48" s="100"/>
      <c r="GU48" s="100"/>
      <c r="GV48" s="100"/>
      <c r="GW48" s="100"/>
      <c r="GX48" s="100"/>
      <c r="GY48" s="100"/>
      <c r="GZ48" s="100"/>
      <c r="HA48" s="100"/>
      <c r="HB48" s="100"/>
      <c r="HC48" s="100"/>
      <c r="HD48" s="100"/>
      <c r="HE48" s="100"/>
      <c r="HF48" s="100"/>
      <c r="HG48" s="100"/>
      <c r="HH48" s="100"/>
      <c r="HI48" s="100"/>
      <c r="HJ48" s="100"/>
      <c r="HK48" s="100"/>
      <c r="HL48" s="100"/>
      <c r="HM48" s="100"/>
      <c r="HN48" s="100"/>
      <c r="HO48" s="100"/>
      <c r="HP48" s="100"/>
      <c r="HQ48" s="100"/>
      <c r="HR48" s="100"/>
      <c r="HS48" s="100"/>
      <c r="HT48" s="100"/>
      <c r="HU48" s="100"/>
      <c r="HV48" s="100"/>
      <c r="HW48" s="100"/>
      <c r="HX48" s="100"/>
      <c r="HY48" s="100"/>
      <c r="HZ48" s="100"/>
      <c r="IA48" s="100"/>
      <c r="IB48" s="100"/>
      <c r="IC48" s="100"/>
      <c r="ID48" s="100"/>
      <c r="IE48" s="100"/>
      <c r="IF48" s="100"/>
      <c r="IG48" s="100"/>
      <c r="IH48" s="100"/>
      <c r="II48" s="100"/>
      <c r="IJ48" s="100"/>
      <c r="IK48" s="100"/>
      <c r="IL48" s="100"/>
      <c r="IM48" s="100"/>
      <c r="IN48" s="100"/>
      <c r="IO48" s="100"/>
      <c r="IP48" s="100"/>
      <c r="IQ48" s="100"/>
      <c r="IR48" s="100"/>
      <c r="IS48" s="100"/>
      <c r="IT48" s="100"/>
      <c r="IU48" s="100"/>
      <c r="IV48" s="100"/>
      <c r="IW48" s="100"/>
      <c r="IX48" s="100"/>
      <c r="IY48" s="100"/>
      <c r="IZ48" s="100"/>
    </row>
    <row r="49" spans="26:26" ht="15" hidden="1" customHeight="1" x14ac:dyDescent="0.25">
      <c r="Z49" s="100"/>
    </row>
    <row r="50" spans="26:26" ht="15" hidden="1" customHeight="1" x14ac:dyDescent="0.25">
      <c r="Z50" s="100"/>
    </row>
  </sheetData>
  <mergeCells count="12">
    <mergeCell ref="R2:T2"/>
    <mergeCell ref="R3:S3"/>
    <mergeCell ref="R13:S13"/>
    <mergeCell ref="R12:S12"/>
    <mergeCell ref="R5:S5"/>
    <mergeCell ref="R4:S4"/>
    <mergeCell ref="R6:S6"/>
    <mergeCell ref="R11:S11"/>
    <mergeCell ref="R10:S10"/>
    <mergeCell ref="R7:S7"/>
    <mergeCell ref="R8:S8"/>
    <mergeCell ref="R9:S9"/>
  </mergeCells>
  <phoneticPr fontId="7" type="noConversion"/>
  <conditionalFormatting sqref="D3:O22">
    <cfRule type="expression" dxfId="71" priority="82">
      <formula>$C3&gt;D3</formula>
    </cfRule>
  </conditionalFormatting>
  <conditionalFormatting sqref="D25:O26">
    <cfRule type="expression" dxfId="70" priority="60">
      <formula>$C25&lt;D25</formula>
    </cfRule>
  </conditionalFormatting>
  <conditionalFormatting sqref="P3:P22">
    <cfRule type="expression" dxfId="69" priority="51">
      <formula>$C3*12&gt;SUM($D3:$O3)</formula>
    </cfRule>
  </conditionalFormatting>
  <conditionalFormatting sqref="P25:P26">
    <cfRule type="expression" dxfId="68" priority="49">
      <formula>$C25*12&lt;SUM($D25:$O26)</formula>
    </cfRule>
  </conditionalFormatting>
  <conditionalFormatting sqref="P29:P31">
    <cfRule type="expression" dxfId="67" priority="48">
      <formula>$C29*12&lt;SUM($D29:$O29)</formula>
    </cfRule>
  </conditionalFormatting>
  <conditionalFormatting sqref="D29:O31">
    <cfRule type="expression" dxfId="66" priority="58">
      <formula>$C29&lt;D29</formula>
    </cfRule>
  </conditionalFormatting>
  <pageMargins left="0" right="0" top="0" bottom="0" header="0" footer="0"/>
  <pageSetup paperSize="5" scale="78" orientation="landscape" r:id="rId1"/>
  <headerFooter alignWithMargins="0">
    <oddFooter>&amp;"Helvetica,Regular"&amp;11&amp;P</odd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197"/>
  <sheetViews>
    <sheetView zoomScale="75" zoomScaleNormal="75" workbookViewId="0">
      <selection activeCell="A191" sqref="A191:XFD197"/>
    </sheetView>
  </sheetViews>
  <sheetFormatPr defaultColWidth="0" defaultRowHeight="15" zeroHeight="1" x14ac:dyDescent="0.25"/>
  <cols>
    <col min="1" max="1" width="2" style="59" customWidth="1"/>
    <col min="2" max="2" width="8.796875" style="62" customWidth="1"/>
    <col min="3" max="3" width="14.59765625" style="69" bestFit="1" customWidth="1"/>
    <col min="4" max="4" width="11.09765625" style="64" customWidth="1"/>
    <col min="5" max="5" width="11.19921875" style="65" bestFit="1" customWidth="1"/>
    <col min="6" max="6" width="12.09765625" style="71" bestFit="1" customWidth="1"/>
    <col min="7" max="7" width="3.69921875" style="67" bestFit="1" customWidth="1"/>
    <col min="8" max="8" width="10.8984375" style="68" bestFit="1" customWidth="1"/>
    <col min="9" max="9" width="2" style="59" customWidth="1"/>
    <col min="10" max="16" width="0" style="59" hidden="1" customWidth="1"/>
    <col min="17" max="16384" width="8.796875" style="59" hidden="1"/>
  </cols>
  <sheetData>
    <row r="1" spans="2:8" x14ac:dyDescent="0.25">
      <c r="B1" s="191" t="s">
        <v>78</v>
      </c>
      <c r="C1" s="191"/>
      <c r="D1" s="191"/>
      <c r="E1" s="191"/>
      <c r="F1" s="191"/>
      <c r="G1" s="191"/>
      <c r="H1" s="191"/>
    </row>
    <row r="2" spans="2:8" x14ac:dyDescent="0.25">
      <c r="B2" s="151" t="s">
        <v>3</v>
      </c>
      <c r="C2" s="152" t="s">
        <v>15</v>
      </c>
      <c r="D2" s="153" t="s">
        <v>16</v>
      </c>
      <c r="E2" s="154" t="s">
        <v>13</v>
      </c>
      <c r="F2" s="155" t="s">
        <v>56</v>
      </c>
      <c r="G2" s="156" t="s">
        <v>52</v>
      </c>
      <c r="H2" s="157" t="s">
        <v>88</v>
      </c>
    </row>
    <row r="3" spans="2:8" x14ac:dyDescent="0.25">
      <c r="B3" s="62">
        <v>42736</v>
      </c>
      <c r="C3" s="63" t="s">
        <v>14</v>
      </c>
      <c r="D3" s="64">
        <v>500</v>
      </c>
      <c r="E3" s="57">
        <f>SUM($D$3:D3)</f>
        <v>500</v>
      </c>
      <c r="F3" s="60"/>
      <c r="H3" s="61"/>
    </row>
    <row r="4" spans="2:8" x14ac:dyDescent="0.25">
      <c r="B4" s="62">
        <v>42736</v>
      </c>
      <c r="C4" s="69" t="s">
        <v>77</v>
      </c>
      <c r="D4" s="70">
        <v>1500</v>
      </c>
      <c r="E4" s="57">
        <f>SUM($D$3:D4)</f>
        <v>2000</v>
      </c>
      <c r="F4" s="71" t="s">
        <v>68</v>
      </c>
      <c r="G4" s="67" t="s">
        <v>52</v>
      </c>
      <c r="H4" s="61"/>
    </row>
    <row r="5" spans="2:8" x14ac:dyDescent="0.25">
      <c r="B5" s="62">
        <v>42738</v>
      </c>
      <c r="C5" s="69" t="s">
        <v>59</v>
      </c>
      <c r="D5" s="70">
        <v>-35</v>
      </c>
      <c r="E5" s="57">
        <f>SUM($D$3:D5)</f>
        <v>1965</v>
      </c>
      <c r="F5" s="71" t="s">
        <v>12</v>
      </c>
      <c r="G5" s="67" t="s">
        <v>52</v>
      </c>
      <c r="H5" s="61"/>
    </row>
    <row r="6" spans="2:8" x14ac:dyDescent="0.25">
      <c r="B6" s="62">
        <v>42739</v>
      </c>
      <c r="C6" s="69" t="s">
        <v>80</v>
      </c>
      <c r="D6" s="70">
        <v>-19.649999999999999</v>
      </c>
      <c r="E6" s="57">
        <f>SUM($D$3:D6)</f>
        <v>1945.35</v>
      </c>
      <c r="F6" s="71" t="s">
        <v>25</v>
      </c>
      <c r="G6" s="67" t="s">
        <v>52</v>
      </c>
      <c r="H6" s="61"/>
    </row>
    <row r="7" spans="2:8" x14ac:dyDescent="0.25">
      <c r="B7" s="62">
        <v>42740</v>
      </c>
      <c r="C7" s="69" t="s">
        <v>18</v>
      </c>
      <c r="D7" s="70">
        <v>-100</v>
      </c>
      <c r="E7" s="57">
        <f>SUM($D$3:D7)</f>
        <v>1845.35</v>
      </c>
      <c r="F7" s="71" t="s">
        <v>0</v>
      </c>
      <c r="G7" s="67" t="s">
        <v>52</v>
      </c>
      <c r="H7" s="61"/>
    </row>
    <row r="8" spans="2:8" x14ac:dyDescent="0.25">
      <c r="B8" s="62">
        <v>42741</v>
      </c>
      <c r="C8" s="69" t="s">
        <v>82</v>
      </c>
      <c r="D8" s="70">
        <v>-1250</v>
      </c>
      <c r="E8" s="57">
        <f>SUM($D$3:D8)</f>
        <v>595.34999999999991</v>
      </c>
      <c r="F8" s="71" t="s">
        <v>17</v>
      </c>
      <c r="G8" s="67" t="s">
        <v>52</v>
      </c>
      <c r="H8" s="61"/>
    </row>
    <row r="9" spans="2:8" x14ac:dyDescent="0.25">
      <c r="B9" s="62">
        <v>42742</v>
      </c>
      <c r="C9" s="69" t="s">
        <v>83</v>
      </c>
      <c r="D9" s="70">
        <v>-250</v>
      </c>
      <c r="E9" s="57">
        <f>SUM($D$3:D9)</f>
        <v>345.34999999999991</v>
      </c>
      <c r="F9" s="71" t="s">
        <v>72</v>
      </c>
      <c r="G9" s="67" t="s">
        <v>52</v>
      </c>
      <c r="H9" s="61"/>
    </row>
    <row r="10" spans="2:8" x14ac:dyDescent="0.25">
      <c r="B10" s="62">
        <v>42743</v>
      </c>
      <c r="C10" s="69" t="s">
        <v>58</v>
      </c>
      <c r="D10" s="70">
        <v>-120</v>
      </c>
      <c r="E10" s="57">
        <f>SUM($D$3:D10)</f>
        <v>225.34999999999991</v>
      </c>
      <c r="F10" s="71" t="s">
        <v>25</v>
      </c>
      <c r="G10" s="67" t="s">
        <v>52</v>
      </c>
      <c r="H10" s="61"/>
    </row>
    <row r="11" spans="2:8" x14ac:dyDescent="0.25">
      <c r="B11" s="62">
        <v>42750</v>
      </c>
      <c r="C11" s="69" t="s">
        <v>77</v>
      </c>
      <c r="D11" s="70">
        <v>1500</v>
      </c>
      <c r="E11" s="57">
        <f>SUM($D$3:D11)</f>
        <v>1725.35</v>
      </c>
      <c r="F11" s="71" t="s">
        <v>74</v>
      </c>
      <c r="G11" s="67" t="s">
        <v>52</v>
      </c>
      <c r="H11" s="61"/>
    </row>
    <row r="12" spans="2:8" x14ac:dyDescent="0.25">
      <c r="B12" s="62">
        <v>42751</v>
      </c>
      <c r="C12" s="69" t="s">
        <v>19</v>
      </c>
      <c r="D12" s="70">
        <v>-150</v>
      </c>
      <c r="E12" s="57">
        <f>SUM($D$3:D12)</f>
        <v>1575.35</v>
      </c>
      <c r="F12" s="71" t="s">
        <v>70</v>
      </c>
      <c r="G12" s="67" t="s">
        <v>52</v>
      </c>
      <c r="H12" s="61"/>
    </row>
    <row r="13" spans="2:8" x14ac:dyDescent="0.25">
      <c r="B13" s="62">
        <v>42752</v>
      </c>
      <c r="C13" s="69" t="s">
        <v>57</v>
      </c>
      <c r="D13" s="70">
        <v>-50</v>
      </c>
      <c r="E13" s="57">
        <f>SUM($D$3:D13)</f>
        <v>1525.35</v>
      </c>
      <c r="F13" s="71" t="s">
        <v>31</v>
      </c>
      <c r="H13" s="61"/>
    </row>
    <row r="14" spans="2:8" x14ac:dyDescent="0.25">
      <c r="B14" s="62">
        <v>42752</v>
      </c>
      <c r="C14" s="69" t="s">
        <v>62</v>
      </c>
      <c r="D14" s="70">
        <v>-200</v>
      </c>
      <c r="E14" s="57">
        <f>SUM($D$3:D14)</f>
        <v>1325.35</v>
      </c>
      <c r="F14" s="71" t="s">
        <v>63</v>
      </c>
      <c r="G14" s="67" t="s">
        <v>52</v>
      </c>
      <c r="H14" s="61"/>
    </row>
    <row r="15" spans="2:8" x14ac:dyDescent="0.25">
      <c r="B15" s="62">
        <v>42753</v>
      </c>
      <c r="C15" s="69" t="s">
        <v>81</v>
      </c>
      <c r="D15" s="70">
        <v>-95</v>
      </c>
      <c r="E15" s="57">
        <f>SUM($D$3:D15)</f>
        <v>1230.3499999999999</v>
      </c>
      <c r="F15" s="71" t="s">
        <v>51</v>
      </c>
      <c r="H15" s="61"/>
    </row>
    <row r="16" spans="2:8" x14ac:dyDescent="0.25">
      <c r="B16" s="62">
        <v>42754</v>
      </c>
      <c r="C16" s="141" t="s">
        <v>89</v>
      </c>
      <c r="D16" s="70">
        <v>-150</v>
      </c>
      <c r="E16" s="57">
        <f>SUM($D$3:D16)</f>
        <v>1080.3499999999999</v>
      </c>
      <c r="F16" s="71" t="s">
        <v>71</v>
      </c>
      <c r="H16" s="61"/>
    </row>
    <row r="17" spans="2:8" x14ac:dyDescent="0.25">
      <c r="B17" s="62">
        <v>42755</v>
      </c>
      <c r="C17" s="69" t="s">
        <v>77</v>
      </c>
      <c r="D17" s="70">
        <v>1500</v>
      </c>
      <c r="E17" s="57">
        <f>SUM($D$3:D17)</f>
        <v>2580.35</v>
      </c>
      <c r="F17" s="71" t="s">
        <v>60</v>
      </c>
      <c r="H17" s="61"/>
    </row>
    <row r="18" spans="2:8" ht="15.75" thickBot="1" x14ac:dyDescent="0.3">
      <c r="B18" s="62">
        <v>42765</v>
      </c>
      <c r="C18" s="69" t="s">
        <v>62</v>
      </c>
      <c r="D18" s="70">
        <v>-200</v>
      </c>
      <c r="E18" s="57">
        <f>SUM($D$3:D18)</f>
        <v>2380.35</v>
      </c>
      <c r="F18" s="71" t="s">
        <v>47</v>
      </c>
      <c r="G18" s="74"/>
      <c r="H18" s="61"/>
    </row>
    <row r="19" spans="2:8" ht="15.75" thickBot="1" x14ac:dyDescent="0.3">
      <c r="B19" s="84">
        <v>42766</v>
      </c>
      <c r="C19" s="76" t="s">
        <v>48</v>
      </c>
      <c r="D19" s="77"/>
      <c r="E19" s="58">
        <f>SUM($D$3:D19)</f>
        <v>2380.35</v>
      </c>
      <c r="F19" s="85"/>
      <c r="G19" s="79"/>
      <c r="H19" s="140">
        <f>Table85[[#This Row],[Balance]]-E3</f>
        <v>1880.35</v>
      </c>
    </row>
    <row r="20" spans="2:8" x14ac:dyDescent="0.25">
      <c r="B20" s="62">
        <v>42767</v>
      </c>
      <c r="C20" s="63" t="s">
        <v>14</v>
      </c>
      <c r="E20" s="57">
        <f>SUM($D$3:D20)</f>
        <v>2380.35</v>
      </c>
    </row>
    <row r="21" spans="2:8" x14ac:dyDescent="0.25">
      <c r="B21" s="62">
        <v>42767</v>
      </c>
      <c r="C21" s="83"/>
      <c r="D21" s="70"/>
      <c r="E21" s="57">
        <f>SUM($D$3:D21)</f>
        <v>2380.35</v>
      </c>
    </row>
    <row r="22" spans="2:8" x14ac:dyDescent="0.25">
      <c r="C22" s="83"/>
      <c r="D22" s="70"/>
      <c r="E22" s="57">
        <f>SUM($D$3:D22)</f>
        <v>2380.35</v>
      </c>
    </row>
    <row r="23" spans="2:8" x14ac:dyDescent="0.25">
      <c r="C23" s="83"/>
      <c r="D23" s="70"/>
      <c r="E23" s="57">
        <f>SUM($D$3:D23)</f>
        <v>2380.35</v>
      </c>
    </row>
    <row r="24" spans="2:8" x14ac:dyDescent="0.25">
      <c r="C24" s="83"/>
      <c r="D24" s="70"/>
      <c r="E24" s="57">
        <f>SUM($D$3:D24)</f>
        <v>2380.35</v>
      </c>
    </row>
    <row r="25" spans="2:8" x14ac:dyDescent="0.25">
      <c r="C25" s="83"/>
      <c r="D25" s="70"/>
      <c r="E25" s="57">
        <f>SUM($D$3:D25)</f>
        <v>2380.35</v>
      </c>
    </row>
    <row r="26" spans="2:8" x14ac:dyDescent="0.25">
      <c r="C26" s="83"/>
      <c r="D26" s="70"/>
      <c r="E26" s="57">
        <f>SUM($D$3:D26)</f>
        <v>2380.35</v>
      </c>
    </row>
    <row r="27" spans="2:8" x14ac:dyDescent="0.25">
      <c r="C27" s="83"/>
      <c r="D27" s="70"/>
      <c r="E27" s="57">
        <f>SUM($D$3:D27)</f>
        <v>2380.35</v>
      </c>
    </row>
    <row r="28" spans="2:8" x14ac:dyDescent="0.25">
      <c r="C28" s="83"/>
      <c r="D28" s="70"/>
      <c r="E28" s="57">
        <f>SUM($D$3:D28)</f>
        <v>2380.35</v>
      </c>
    </row>
    <row r="29" spans="2:8" x14ac:dyDescent="0.25">
      <c r="C29" s="83"/>
      <c r="D29" s="70"/>
      <c r="E29" s="57">
        <f>SUM($D$3:D29)</f>
        <v>2380.35</v>
      </c>
    </row>
    <row r="30" spans="2:8" x14ac:dyDescent="0.25">
      <c r="C30" s="86"/>
      <c r="E30" s="57">
        <f>SUM($D$3:D30)</f>
        <v>2380.35</v>
      </c>
    </row>
    <row r="31" spans="2:8" x14ac:dyDescent="0.25">
      <c r="C31" s="86"/>
      <c r="E31" s="57">
        <f>SUM($D$3:D31)</f>
        <v>2380.35</v>
      </c>
    </row>
    <row r="32" spans="2:8" x14ac:dyDescent="0.25">
      <c r="C32" s="86"/>
      <c r="E32" s="57">
        <f>SUM($D$3:D32)</f>
        <v>2380.35</v>
      </c>
    </row>
    <row r="33" spans="2:8" x14ac:dyDescent="0.25">
      <c r="C33" s="86"/>
      <c r="E33" s="57">
        <f>SUM($D$3:D33)</f>
        <v>2380.35</v>
      </c>
    </row>
    <row r="34" spans="2:8" ht="15.75" thickBot="1" x14ac:dyDescent="0.3">
      <c r="C34" s="72"/>
      <c r="D34" s="73"/>
      <c r="E34" s="57">
        <f>SUM($D$3:D34)</f>
        <v>2380.35</v>
      </c>
      <c r="G34" s="74"/>
    </row>
    <row r="35" spans="2:8" ht="15.75" thickBot="1" x14ac:dyDescent="0.3">
      <c r="B35" s="84">
        <v>42794</v>
      </c>
      <c r="C35" s="76" t="s">
        <v>48</v>
      </c>
      <c r="D35" s="77"/>
      <c r="E35" s="58">
        <f>SUM($D$3:D35)</f>
        <v>2380.35</v>
      </c>
      <c r="F35" s="85"/>
      <c r="G35" s="79"/>
      <c r="H35" s="80">
        <f>Table85[[#This Row],[Balance]]-E20</f>
        <v>0</v>
      </c>
    </row>
    <row r="36" spans="2:8" x14ac:dyDescent="0.25">
      <c r="B36" s="62">
        <v>42795</v>
      </c>
      <c r="C36" s="81" t="s">
        <v>14</v>
      </c>
      <c r="D36" s="73"/>
      <c r="E36" s="57">
        <f>SUM($D$3:D36)</f>
        <v>2380.35</v>
      </c>
      <c r="G36" s="74"/>
    </row>
    <row r="37" spans="2:8" x14ac:dyDescent="0.25">
      <c r="B37" s="62">
        <v>42795</v>
      </c>
      <c r="C37" s="72"/>
      <c r="D37" s="73"/>
      <c r="E37" s="57">
        <f>SUM($D$3:D37)</f>
        <v>2380.35</v>
      </c>
      <c r="G37" s="74"/>
    </row>
    <row r="38" spans="2:8" x14ac:dyDescent="0.25">
      <c r="C38" s="72"/>
      <c r="D38" s="73"/>
      <c r="E38" s="57">
        <f>SUM($D$3:D38)</f>
        <v>2380.35</v>
      </c>
      <c r="G38" s="74"/>
    </row>
    <row r="39" spans="2:8" x14ac:dyDescent="0.25">
      <c r="C39" s="72"/>
      <c r="D39" s="73"/>
      <c r="E39" s="57">
        <f>SUM($D$3:D39)</f>
        <v>2380.35</v>
      </c>
      <c r="G39" s="74"/>
    </row>
    <row r="40" spans="2:8" x14ac:dyDescent="0.25">
      <c r="C40" s="72"/>
      <c r="D40" s="73"/>
      <c r="E40" s="57">
        <f>SUM($D$3:D40)</f>
        <v>2380.35</v>
      </c>
      <c r="G40" s="74"/>
    </row>
    <row r="41" spans="2:8" x14ac:dyDescent="0.25">
      <c r="C41" s="72"/>
      <c r="D41" s="73"/>
      <c r="E41" s="57">
        <f>SUM($D$3:D41)</f>
        <v>2380.35</v>
      </c>
      <c r="G41" s="74"/>
    </row>
    <row r="42" spans="2:8" x14ac:dyDescent="0.25">
      <c r="C42" s="72"/>
      <c r="D42" s="73"/>
      <c r="E42" s="57">
        <f>SUM($D$3:D42)</f>
        <v>2380.35</v>
      </c>
      <c r="G42" s="74"/>
    </row>
    <row r="43" spans="2:8" x14ac:dyDescent="0.25">
      <c r="C43" s="72"/>
      <c r="D43" s="73"/>
      <c r="E43" s="57">
        <f>SUM($D$3:D43)</f>
        <v>2380.35</v>
      </c>
      <c r="G43" s="74"/>
    </row>
    <row r="44" spans="2:8" x14ac:dyDescent="0.25">
      <c r="C44" s="72"/>
      <c r="D44" s="73"/>
      <c r="E44" s="57">
        <f>SUM($D$3:D44)</f>
        <v>2380.35</v>
      </c>
      <c r="G44" s="74"/>
    </row>
    <row r="45" spans="2:8" x14ac:dyDescent="0.25">
      <c r="C45" s="72"/>
      <c r="D45" s="73"/>
      <c r="E45" s="57">
        <f>SUM($D$3:D45)</f>
        <v>2380.35</v>
      </c>
      <c r="G45" s="74"/>
    </row>
    <row r="46" spans="2:8" x14ac:dyDescent="0.25">
      <c r="C46" s="72"/>
      <c r="D46" s="73"/>
      <c r="E46" s="57">
        <f>SUM($D$3:D46)</f>
        <v>2380.35</v>
      </c>
      <c r="G46" s="74"/>
    </row>
    <row r="47" spans="2:8" x14ac:dyDescent="0.25">
      <c r="E47" s="57">
        <f>SUM($D$3:D47)</f>
        <v>2380.35</v>
      </c>
    </row>
    <row r="48" spans="2:8" x14ac:dyDescent="0.25">
      <c r="E48" s="57">
        <f>SUM($D$3:D48)</f>
        <v>2380.35</v>
      </c>
    </row>
    <row r="49" spans="2:8" ht="15.75" thickBot="1" x14ac:dyDescent="0.3">
      <c r="C49" s="72"/>
      <c r="D49" s="73"/>
      <c r="E49" s="57">
        <f>SUM($D$3:D49)</f>
        <v>2380.35</v>
      </c>
    </row>
    <row r="50" spans="2:8" ht="15.75" thickBot="1" x14ac:dyDescent="0.3">
      <c r="B50" s="84">
        <v>42825</v>
      </c>
      <c r="C50" s="76" t="s">
        <v>48</v>
      </c>
      <c r="D50" s="77"/>
      <c r="E50" s="58">
        <f>SUM($D$3:D50)</f>
        <v>2380.35</v>
      </c>
      <c r="F50" s="85"/>
      <c r="G50" s="79"/>
      <c r="H50" s="80">
        <f>Table85[[#This Row],[Balance]]-E36</f>
        <v>0</v>
      </c>
    </row>
    <row r="51" spans="2:8" x14ac:dyDescent="0.25">
      <c r="B51" s="62">
        <v>42826</v>
      </c>
      <c r="C51" s="81" t="s">
        <v>14</v>
      </c>
      <c r="D51" s="73"/>
      <c r="E51" s="57">
        <f>SUM($D$3:D51)</f>
        <v>2380.35</v>
      </c>
      <c r="G51" s="74"/>
    </row>
    <row r="52" spans="2:8" x14ac:dyDescent="0.25">
      <c r="B52" s="62">
        <v>42826</v>
      </c>
      <c r="C52" s="72"/>
      <c r="D52" s="73"/>
      <c r="E52" s="57">
        <f>SUM($D$3:D52)</f>
        <v>2380.35</v>
      </c>
      <c r="G52" s="74"/>
    </row>
    <row r="53" spans="2:8" x14ac:dyDescent="0.25">
      <c r="C53" s="72"/>
      <c r="D53" s="73"/>
      <c r="E53" s="57">
        <f>SUM($D$3:D53)</f>
        <v>2380.35</v>
      </c>
      <c r="G53" s="74"/>
    </row>
    <row r="54" spans="2:8" x14ac:dyDescent="0.25">
      <c r="C54" s="72"/>
      <c r="D54" s="73"/>
      <c r="E54" s="57">
        <f>SUM($D$3:D54)</f>
        <v>2380.35</v>
      </c>
      <c r="G54" s="74"/>
    </row>
    <row r="55" spans="2:8" x14ac:dyDescent="0.25">
      <c r="C55" s="72"/>
      <c r="D55" s="73"/>
      <c r="E55" s="57">
        <f>SUM($D$3:D55)</f>
        <v>2380.35</v>
      </c>
      <c r="G55" s="74"/>
    </row>
    <row r="56" spans="2:8" x14ac:dyDescent="0.25">
      <c r="C56" s="72"/>
      <c r="D56" s="73"/>
      <c r="E56" s="57">
        <f>SUM($D$3:D56)</f>
        <v>2380.35</v>
      </c>
      <c r="G56" s="74"/>
    </row>
    <row r="57" spans="2:8" x14ac:dyDescent="0.25">
      <c r="C57" s="72"/>
      <c r="D57" s="73"/>
      <c r="E57" s="57">
        <f>SUM($D$3:D57)</f>
        <v>2380.35</v>
      </c>
      <c r="G57" s="74"/>
    </row>
    <row r="58" spans="2:8" x14ac:dyDescent="0.25">
      <c r="C58" s="72"/>
      <c r="D58" s="73"/>
      <c r="E58" s="57">
        <f>SUM($D$3:D58)</f>
        <v>2380.35</v>
      </c>
      <c r="G58" s="74"/>
    </row>
    <row r="59" spans="2:8" x14ac:dyDescent="0.25">
      <c r="C59" s="72"/>
      <c r="D59" s="73"/>
      <c r="E59" s="57">
        <f>SUM($D$3:D59)</f>
        <v>2380.35</v>
      </c>
      <c r="G59" s="74"/>
    </row>
    <row r="60" spans="2:8" x14ac:dyDescent="0.25">
      <c r="C60" s="72"/>
      <c r="D60" s="73"/>
      <c r="E60" s="57">
        <f>SUM($D$3:D60)</f>
        <v>2380.35</v>
      </c>
      <c r="G60" s="74"/>
    </row>
    <row r="61" spans="2:8" x14ac:dyDescent="0.25">
      <c r="E61" s="57">
        <f>SUM($D$3:D61)</f>
        <v>2380.35</v>
      </c>
    </row>
    <row r="62" spans="2:8" x14ac:dyDescent="0.25">
      <c r="E62" s="57">
        <f>SUM($D$3:D62)</f>
        <v>2380.35</v>
      </c>
    </row>
    <row r="63" spans="2:8" ht="15.75" thickBot="1" x14ac:dyDescent="0.3">
      <c r="C63" s="86"/>
      <c r="E63" s="57">
        <f>SUM($D$3:D63)</f>
        <v>2380.35</v>
      </c>
    </row>
    <row r="64" spans="2:8" ht="15.75" thickBot="1" x14ac:dyDescent="0.3">
      <c r="B64" s="84">
        <v>42855</v>
      </c>
      <c r="C64" s="76" t="s">
        <v>48</v>
      </c>
      <c r="D64" s="77"/>
      <c r="E64" s="58">
        <f>SUM($D$3:D64)</f>
        <v>2380.35</v>
      </c>
      <c r="F64" s="85"/>
      <c r="G64" s="79"/>
      <c r="H64" s="80">
        <f>Table85[[#This Row],[Balance]]-E51</f>
        <v>0</v>
      </c>
    </row>
    <row r="65" spans="2:8" x14ac:dyDescent="0.25">
      <c r="B65" s="62">
        <v>42856</v>
      </c>
      <c r="C65" s="81" t="s">
        <v>14</v>
      </c>
      <c r="D65" s="73"/>
      <c r="E65" s="57">
        <f>SUM($D$3:D65)</f>
        <v>2380.35</v>
      </c>
      <c r="G65" s="74"/>
    </row>
    <row r="66" spans="2:8" x14ac:dyDescent="0.25">
      <c r="B66" s="62">
        <v>42856</v>
      </c>
      <c r="C66" s="81"/>
      <c r="D66" s="73"/>
      <c r="E66" s="57">
        <f>SUM($D$3:D66)</f>
        <v>2380.35</v>
      </c>
      <c r="G66" s="74"/>
    </row>
    <row r="67" spans="2:8" x14ac:dyDescent="0.25">
      <c r="C67" s="81"/>
      <c r="D67" s="73"/>
      <c r="E67" s="57">
        <f>SUM($D$3:D67)</f>
        <v>2380.35</v>
      </c>
      <c r="G67" s="74"/>
    </row>
    <row r="68" spans="2:8" x14ac:dyDescent="0.25">
      <c r="C68" s="81"/>
      <c r="D68" s="73"/>
      <c r="E68" s="57">
        <f>SUM($D$3:D68)</f>
        <v>2380.35</v>
      </c>
      <c r="G68" s="74"/>
    </row>
    <row r="69" spans="2:8" x14ac:dyDescent="0.25">
      <c r="C69" s="81"/>
      <c r="D69" s="73"/>
      <c r="E69" s="57">
        <f>SUM($D$3:D69)</f>
        <v>2380.35</v>
      </c>
      <c r="G69" s="74"/>
    </row>
    <row r="70" spans="2:8" x14ac:dyDescent="0.25">
      <c r="C70" s="81"/>
      <c r="D70" s="73"/>
      <c r="E70" s="57">
        <f>SUM($D$3:D70)</f>
        <v>2380.35</v>
      </c>
      <c r="G70" s="74"/>
    </row>
    <row r="71" spans="2:8" x14ac:dyDescent="0.25">
      <c r="C71" s="81"/>
      <c r="D71" s="73"/>
      <c r="E71" s="57">
        <f>SUM($D$3:D71)</f>
        <v>2380.35</v>
      </c>
      <c r="G71" s="74"/>
    </row>
    <row r="72" spans="2:8" x14ac:dyDescent="0.25">
      <c r="C72" s="81"/>
      <c r="D72" s="73"/>
      <c r="E72" s="57">
        <f>SUM($D$3:D72)</f>
        <v>2380.35</v>
      </c>
      <c r="G72" s="74"/>
    </row>
    <row r="73" spans="2:8" x14ac:dyDescent="0.25">
      <c r="C73" s="81"/>
      <c r="D73" s="73"/>
      <c r="E73" s="57">
        <f>SUM($D$3:D73)</f>
        <v>2380.35</v>
      </c>
      <c r="G73" s="74"/>
    </row>
    <row r="74" spans="2:8" x14ac:dyDescent="0.25">
      <c r="E74" s="57">
        <f>SUM($D$3:D74)</f>
        <v>2380.35</v>
      </c>
    </row>
    <row r="75" spans="2:8" ht="15.75" thickBot="1" x14ac:dyDescent="0.3">
      <c r="E75" s="57">
        <f>SUM($D$3:D75)</f>
        <v>2380.35</v>
      </c>
    </row>
    <row r="76" spans="2:8" ht="15.75" thickBot="1" x14ac:dyDescent="0.3">
      <c r="B76" s="84">
        <v>42886</v>
      </c>
      <c r="C76" s="76" t="s">
        <v>48</v>
      </c>
      <c r="D76" s="77"/>
      <c r="E76" s="58">
        <f>SUM($D$3:D76)</f>
        <v>2380.35</v>
      </c>
      <c r="F76" s="85"/>
      <c r="G76" s="79"/>
      <c r="H76" s="80">
        <f>Table85[[#This Row],[Balance]]-E65</f>
        <v>0</v>
      </c>
    </row>
    <row r="77" spans="2:8" x14ac:dyDescent="0.25">
      <c r="B77" s="62">
        <v>42887</v>
      </c>
      <c r="C77" s="81" t="s">
        <v>14</v>
      </c>
      <c r="D77" s="73"/>
      <c r="E77" s="57">
        <f>SUM($D$3:D77)</f>
        <v>2380.35</v>
      </c>
      <c r="G77" s="74"/>
    </row>
    <row r="78" spans="2:8" x14ac:dyDescent="0.25">
      <c r="B78" s="62">
        <v>42887</v>
      </c>
      <c r="C78" s="72"/>
      <c r="D78" s="73"/>
      <c r="E78" s="57">
        <f>SUM($D$3:D78)</f>
        <v>2380.35</v>
      </c>
      <c r="G78" s="74"/>
    </row>
    <row r="79" spans="2:8" x14ac:dyDescent="0.25">
      <c r="C79" s="72"/>
      <c r="D79" s="73"/>
      <c r="E79" s="57">
        <f>SUM($D$3:D79)</f>
        <v>2380.35</v>
      </c>
      <c r="G79" s="74"/>
    </row>
    <row r="80" spans="2:8" x14ac:dyDescent="0.25">
      <c r="C80" s="72"/>
      <c r="D80" s="73"/>
      <c r="E80" s="57">
        <f>SUM($D$3:D80)</f>
        <v>2380.35</v>
      </c>
      <c r="G80" s="74"/>
    </row>
    <row r="81" spans="2:8" x14ac:dyDescent="0.25">
      <c r="C81" s="72"/>
      <c r="D81" s="73"/>
      <c r="E81" s="57">
        <f>SUM($D$3:D81)</f>
        <v>2380.35</v>
      </c>
      <c r="G81" s="74"/>
    </row>
    <row r="82" spans="2:8" x14ac:dyDescent="0.25">
      <c r="C82" s="72"/>
      <c r="D82" s="73"/>
      <c r="E82" s="57">
        <f>SUM($D$3:D82)</f>
        <v>2380.35</v>
      </c>
      <c r="G82" s="74"/>
    </row>
    <row r="83" spans="2:8" x14ac:dyDescent="0.25">
      <c r="C83" s="72"/>
      <c r="D83" s="73"/>
      <c r="E83" s="57">
        <f>SUM($D$3:D83)</f>
        <v>2380.35</v>
      </c>
      <c r="G83" s="74"/>
    </row>
    <row r="84" spans="2:8" x14ac:dyDescent="0.25">
      <c r="C84" s="72"/>
      <c r="D84" s="73"/>
      <c r="E84" s="57">
        <f>SUM($D$3:D84)</f>
        <v>2380.35</v>
      </c>
      <c r="G84" s="74"/>
    </row>
    <row r="85" spans="2:8" x14ac:dyDescent="0.25">
      <c r="C85" s="72"/>
      <c r="D85" s="73"/>
      <c r="E85" s="57">
        <f>SUM($D$3:D85)</f>
        <v>2380.35</v>
      </c>
      <c r="G85" s="74"/>
    </row>
    <row r="86" spans="2:8" x14ac:dyDescent="0.25">
      <c r="C86" s="72"/>
      <c r="D86" s="73"/>
      <c r="E86" s="57">
        <f>SUM($D$3:D86)</f>
        <v>2380.35</v>
      </c>
      <c r="G86" s="74"/>
    </row>
    <row r="87" spans="2:8" x14ac:dyDescent="0.25">
      <c r="C87" s="72"/>
      <c r="D87" s="73"/>
      <c r="E87" s="57">
        <f>SUM($D$3:D87)</f>
        <v>2380.35</v>
      </c>
      <c r="G87" s="74"/>
    </row>
    <row r="88" spans="2:8" x14ac:dyDescent="0.25">
      <c r="E88" s="57">
        <f>SUM($D$3:D88)</f>
        <v>2380.35</v>
      </c>
    </row>
    <row r="89" spans="2:8" ht="15.75" thickBot="1" x14ac:dyDescent="0.3">
      <c r="E89" s="57">
        <f>SUM($D$3:D89)</f>
        <v>2380.35</v>
      </c>
    </row>
    <row r="90" spans="2:8" ht="15.75" thickBot="1" x14ac:dyDescent="0.3">
      <c r="B90" s="84">
        <v>42916</v>
      </c>
      <c r="C90" s="76" t="s">
        <v>48</v>
      </c>
      <c r="D90" s="77"/>
      <c r="E90" s="58">
        <f>SUM($D$3:D90)</f>
        <v>2380.35</v>
      </c>
      <c r="F90" s="85"/>
      <c r="G90" s="79"/>
      <c r="H90" s="80">
        <f>Table85[[#This Row],[Balance]]-E77</f>
        <v>0</v>
      </c>
    </row>
    <row r="91" spans="2:8" x14ac:dyDescent="0.25">
      <c r="B91" s="62">
        <v>42917</v>
      </c>
      <c r="C91" s="81" t="s">
        <v>14</v>
      </c>
      <c r="D91" s="73"/>
      <c r="E91" s="57">
        <f>SUM($D$3:D91)</f>
        <v>2380.35</v>
      </c>
      <c r="G91" s="74"/>
    </row>
    <row r="92" spans="2:8" x14ac:dyDescent="0.25">
      <c r="B92" s="62">
        <v>42917</v>
      </c>
      <c r="C92" s="72"/>
      <c r="D92" s="73"/>
      <c r="E92" s="57">
        <f>SUM($D$3:D92)</f>
        <v>2380.35</v>
      </c>
      <c r="G92" s="74"/>
    </row>
    <row r="93" spans="2:8" x14ac:dyDescent="0.25">
      <c r="C93" s="72"/>
      <c r="D93" s="73"/>
      <c r="E93" s="57">
        <f>SUM($D$3:D93)</f>
        <v>2380.35</v>
      </c>
      <c r="G93" s="74"/>
    </row>
    <row r="94" spans="2:8" x14ac:dyDescent="0.25">
      <c r="C94" s="72"/>
      <c r="D94" s="73"/>
      <c r="E94" s="57">
        <f>SUM($D$3:D94)</f>
        <v>2380.35</v>
      </c>
      <c r="G94" s="74"/>
    </row>
    <row r="95" spans="2:8" x14ac:dyDescent="0.25">
      <c r="C95" s="72"/>
      <c r="D95" s="73"/>
      <c r="E95" s="57">
        <f>SUM($D$3:D95)</f>
        <v>2380.35</v>
      </c>
      <c r="G95" s="74"/>
    </row>
    <row r="96" spans="2:8" x14ac:dyDescent="0.25">
      <c r="C96" s="72"/>
      <c r="D96" s="73"/>
      <c r="E96" s="57">
        <f>SUM($D$3:D96)</f>
        <v>2380.35</v>
      </c>
      <c r="G96" s="74"/>
    </row>
    <row r="97" spans="2:8" x14ac:dyDescent="0.25">
      <c r="C97" s="72"/>
      <c r="D97" s="73"/>
      <c r="E97" s="57">
        <f>SUM($D$3:D97)</f>
        <v>2380.35</v>
      </c>
      <c r="G97" s="74"/>
    </row>
    <row r="98" spans="2:8" x14ac:dyDescent="0.25">
      <c r="C98" s="72"/>
      <c r="D98" s="73"/>
      <c r="E98" s="57">
        <f>SUM($D$3:D98)</f>
        <v>2380.35</v>
      </c>
      <c r="G98" s="74"/>
    </row>
    <row r="99" spans="2:8" x14ac:dyDescent="0.25">
      <c r="C99" s="72"/>
      <c r="D99" s="73"/>
      <c r="E99" s="57">
        <f>SUM($D$3:D99)</f>
        <v>2380.35</v>
      </c>
      <c r="G99" s="74"/>
    </row>
    <row r="100" spans="2:8" x14ac:dyDescent="0.25">
      <c r="C100" s="72"/>
      <c r="D100" s="73"/>
      <c r="E100" s="57">
        <f>SUM($D$3:D100)</f>
        <v>2380.35</v>
      </c>
      <c r="G100" s="74"/>
    </row>
    <row r="101" spans="2:8" x14ac:dyDescent="0.25">
      <c r="C101" s="72"/>
      <c r="D101" s="73"/>
      <c r="E101" s="57">
        <f>SUM($D$3:D101)</f>
        <v>2380.35</v>
      </c>
      <c r="G101" s="74"/>
    </row>
    <row r="102" spans="2:8" x14ac:dyDescent="0.25">
      <c r="C102" s="72"/>
      <c r="D102" s="73"/>
      <c r="E102" s="57">
        <f>SUM($D$3:D102)</f>
        <v>2380.35</v>
      </c>
      <c r="G102" s="74"/>
    </row>
    <row r="103" spans="2:8" x14ac:dyDescent="0.25">
      <c r="E103" s="57">
        <f>SUM($D$3:D103)</f>
        <v>2380.35</v>
      </c>
    </row>
    <row r="104" spans="2:8" x14ac:dyDescent="0.25">
      <c r="E104" s="57">
        <f>SUM($D$3:D104)</f>
        <v>2380.35</v>
      </c>
    </row>
    <row r="105" spans="2:8" ht="15.75" thickBot="1" x14ac:dyDescent="0.3">
      <c r="C105" s="86"/>
      <c r="E105" s="57">
        <f>SUM($D$3:D105)</f>
        <v>2380.35</v>
      </c>
      <c r="H105" s="90"/>
    </row>
    <row r="106" spans="2:8" ht="15.75" thickBot="1" x14ac:dyDescent="0.3">
      <c r="B106" s="84">
        <v>42947</v>
      </c>
      <c r="C106" s="76" t="s">
        <v>48</v>
      </c>
      <c r="D106" s="77"/>
      <c r="E106" s="58">
        <f>SUM($D$3:D106)</f>
        <v>2380.35</v>
      </c>
      <c r="F106" s="85"/>
      <c r="G106" s="79"/>
      <c r="H106" s="80">
        <f>Table85[[#This Row],[Balance]]-E91</f>
        <v>0</v>
      </c>
    </row>
    <row r="107" spans="2:8" x14ac:dyDescent="0.25">
      <c r="B107" s="62">
        <v>42948</v>
      </c>
      <c r="C107" s="81" t="s">
        <v>14</v>
      </c>
      <c r="D107" s="73"/>
      <c r="E107" s="57">
        <f>SUM($D$3:D107)</f>
        <v>2380.35</v>
      </c>
      <c r="G107" s="74"/>
    </row>
    <row r="108" spans="2:8" x14ac:dyDescent="0.25">
      <c r="B108" s="62">
        <v>42948</v>
      </c>
      <c r="C108" s="72"/>
      <c r="D108" s="73"/>
      <c r="E108" s="57">
        <f>SUM($D$3:D108)</f>
        <v>2380.35</v>
      </c>
      <c r="G108" s="74"/>
    </row>
    <row r="109" spans="2:8" x14ac:dyDescent="0.25">
      <c r="C109" s="72"/>
      <c r="D109" s="73"/>
      <c r="E109" s="57">
        <f>SUM($D$3:D109)</f>
        <v>2380.35</v>
      </c>
      <c r="G109" s="74"/>
    </row>
    <row r="110" spans="2:8" x14ac:dyDescent="0.25">
      <c r="C110" s="72"/>
      <c r="D110" s="73"/>
      <c r="E110" s="57">
        <f>SUM($D$3:D110)</f>
        <v>2380.35</v>
      </c>
      <c r="G110" s="74"/>
    </row>
    <row r="111" spans="2:8" x14ac:dyDescent="0.25">
      <c r="C111" s="72"/>
      <c r="D111" s="73"/>
      <c r="E111" s="57">
        <f>SUM($D$3:D111)</f>
        <v>2380.35</v>
      </c>
      <c r="G111" s="74"/>
    </row>
    <row r="112" spans="2:8" x14ac:dyDescent="0.25">
      <c r="C112" s="72"/>
      <c r="D112" s="73"/>
      <c r="E112" s="57">
        <f>SUM($D$3:D112)</f>
        <v>2380.35</v>
      </c>
      <c r="G112" s="74"/>
    </row>
    <row r="113" spans="2:8" x14ac:dyDescent="0.25">
      <c r="C113" s="72"/>
      <c r="D113" s="73"/>
      <c r="E113" s="57">
        <f>SUM($D$3:D113)</f>
        <v>2380.35</v>
      </c>
      <c r="G113" s="74"/>
    </row>
    <row r="114" spans="2:8" x14ac:dyDescent="0.25">
      <c r="C114" s="72"/>
      <c r="D114" s="73"/>
      <c r="E114" s="57">
        <f>SUM($D$3:D114)</f>
        <v>2380.35</v>
      </c>
      <c r="G114" s="74"/>
    </row>
    <row r="115" spans="2:8" x14ac:dyDescent="0.25">
      <c r="C115" s="72"/>
      <c r="D115" s="73"/>
      <c r="E115" s="57">
        <f>SUM($D$3:D115)</f>
        <v>2380.35</v>
      </c>
      <c r="G115" s="74"/>
    </row>
    <row r="116" spans="2:8" x14ac:dyDescent="0.25">
      <c r="C116" s="72"/>
      <c r="D116" s="73"/>
      <c r="E116" s="57">
        <f>SUM($D$3:D116)</f>
        <v>2380.35</v>
      </c>
      <c r="G116" s="74"/>
    </row>
    <row r="117" spans="2:8" x14ac:dyDescent="0.25">
      <c r="C117" s="72"/>
      <c r="D117" s="73"/>
      <c r="E117" s="57">
        <f>SUM($D$3:D117)</f>
        <v>2380.35</v>
      </c>
      <c r="G117" s="74"/>
    </row>
    <row r="118" spans="2:8" x14ac:dyDescent="0.25">
      <c r="C118" s="72"/>
      <c r="D118" s="73"/>
      <c r="E118" s="57">
        <f>SUM($D$3:D118)</f>
        <v>2380.35</v>
      </c>
      <c r="G118" s="74"/>
    </row>
    <row r="119" spans="2:8" x14ac:dyDescent="0.25">
      <c r="E119" s="57">
        <f>SUM($D$3:D119)</f>
        <v>2380.35</v>
      </c>
    </row>
    <row r="120" spans="2:8" x14ac:dyDescent="0.25">
      <c r="E120" s="57">
        <f>SUM($D$3:D120)</f>
        <v>2380.35</v>
      </c>
    </row>
    <row r="121" spans="2:8" ht="15.75" thickBot="1" x14ac:dyDescent="0.3">
      <c r="C121" s="86"/>
      <c r="E121" s="57">
        <f>SUM($D$3:D121)</f>
        <v>2380.35</v>
      </c>
      <c r="H121" s="90"/>
    </row>
    <row r="122" spans="2:8" ht="15.75" thickBot="1" x14ac:dyDescent="0.3">
      <c r="B122" s="84">
        <v>42978</v>
      </c>
      <c r="C122" s="76" t="s">
        <v>48</v>
      </c>
      <c r="D122" s="77"/>
      <c r="E122" s="58">
        <f>SUM($D$3:D122)</f>
        <v>2380.35</v>
      </c>
      <c r="F122" s="85"/>
      <c r="G122" s="79"/>
      <c r="H122" s="80">
        <f>Table85[[#This Row],[Balance]]-E107</f>
        <v>0</v>
      </c>
    </row>
    <row r="123" spans="2:8" x14ac:dyDescent="0.25">
      <c r="B123" s="62">
        <v>42979</v>
      </c>
      <c r="C123" s="81" t="s">
        <v>14</v>
      </c>
      <c r="D123" s="73"/>
      <c r="E123" s="57">
        <f>SUM($D$3:D123)</f>
        <v>2380.35</v>
      </c>
      <c r="G123" s="74"/>
    </row>
    <row r="124" spans="2:8" x14ac:dyDescent="0.25">
      <c r="B124" s="62">
        <v>42979</v>
      </c>
      <c r="C124" s="72"/>
      <c r="D124" s="73"/>
      <c r="E124" s="57">
        <f>SUM($D$3:D124)</f>
        <v>2380.35</v>
      </c>
      <c r="G124" s="74"/>
    </row>
    <row r="125" spans="2:8" x14ac:dyDescent="0.25">
      <c r="C125" s="72"/>
      <c r="D125" s="73"/>
      <c r="E125" s="57">
        <f>SUM($D$3:D125)</f>
        <v>2380.35</v>
      </c>
      <c r="G125" s="74"/>
    </row>
    <row r="126" spans="2:8" x14ac:dyDescent="0.25">
      <c r="C126" s="72"/>
      <c r="D126" s="73"/>
      <c r="E126" s="57">
        <f>SUM($D$3:D126)</f>
        <v>2380.35</v>
      </c>
      <c r="G126" s="74"/>
    </row>
    <row r="127" spans="2:8" x14ac:dyDescent="0.25">
      <c r="C127" s="72"/>
      <c r="D127" s="73"/>
      <c r="E127" s="57">
        <f>SUM($D$3:D127)</f>
        <v>2380.35</v>
      </c>
      <c r="G127" s="74"/>
    </row>
    <row r="128" spans="2:8" x14ac:dyDescent="0.25">
      <c r="C128" s="72"/>
      <c r="D128" s="73"/>
      <c r="E128" s="57">
        <f>SUM($D$3:D128)</f>
        <v>2380.35</v>
      </c>
      <c r="G128" s="74"/>
    </row>
    <row r="129" spans="2:8" x14ac:dyDescent="0.25">
      <c r="C129" s="72"/>
      <c r="D129" s="73"/>
      <c r="E129" s="57">
        <f>SUM($D$3:D129)</f>
        <v>2380.35</v>
      </c>
      <c r="G129" s="74"/>
    </row>
    <row r="130" spans="2:8" x14ac:dyDescent="0.25">
      <c r="C130" s="72"/>
      <c r="D130" s="73"/>
      <c r="E130" s="57">
        <f>SUM($D$3:D130)</f>
        <v>2380.35</v>
      </c>
      <c r="G130" s="74"/>
    </row>
    <row r="131" spans="2:8" x14ac:dyDescent="0.25">
      <c r="C131" s="72"/>
      <c r="D131" s="73"/>
      <c r="E131" s="57">
        <f>SUM($D$3:D131)</f>
        <v>2380.35</v>
      </c>
      <c r="G131" s="74"/>
    </row>
    <row r="132" spans="2:8" x14ac:dyDescent="0.25">
      <c r="C132" s="72"/>
      <c r="D132" s="73"/>
      <c r="E132" s="57">
        <f>SUM($D$3:D132)</f>
        <v>2380.35</v>
      </c>
      <c r="G132" s="74"/>
    </row>
    <row r="133" spans="2:8" x14ac:dyDescent="0.25">
      <c r="E133" s="57">
        <f>SUM($D$3:D133)</f>
        <v>2380.35</v>
      </c>
    </row>
    <row r="134" spans="2:8" x14ac:dyDescent="0.25">
      <c r="E134" s="57">
        <f>SUM($D$3:D134)</f>
        <v>2380.35</v>
      </c>
    </row>
    <row r="135" spans="2:8" ht="15.75" thickBot="1" x14ac:dyDescent="0.3">
      <c r="C135" s="86"/>
      <c r="E135" s="57">
        <f>SUM($D$3:D135)</f>
        <v>2380.35</v>
      </c>
      <c r="H135" s="90"/>
    </row>
    <row r="136" spans="2:8" ht="15.75" thickBot="1" x14ac:dyDescent="0.3">
      <c r="B136" s="84">
        <v>43008</v>
      </c>
      <c r="C136" s="76" t="s">
        <v>48</v>
      </c>
      <c r="D136" s="77"/>
      <c r="E136" s="58">
        <f>SUM($D$3:D136)</f>
        <v>2380.35</v>
      </c>
      <c r="F136" s="85"/>
      <c r="G136" s="79"/>
      <c r="H136" s="80">
        <f>Table85[[#This Row],[Balance]]-E123</f>
        <v>0</v>
      </c>
    </row>
    <row r="137" spans="2:8" x14ac:dyDescent="0.25">
      <c r="B137" s="62">
        <v>43009</v>
      </c>
      <c r="C137" s="81" t="s">
        <v>14</v>
      </c>
      <c r="D137" s="73"/>
      <c r="E137" s="57">
        <f>SUM($D$3:D137)</f>
        <v>2380.35</v>
      </c>
      <c r="G137" s="74"/>
    </row>
    <row r="138" spans="2:8" x14ac:dyDescent="0.25">
      <c r="B138" s="62">
        <v>43009</v>
      </c>
      <c r="E138" s="57">
        <f>SUM($D$3:D138)</f>
        <v>2380.35</v>
      </c>
    </row>
    <row r="139" spans="2:8" x14ac:dyDescent="0.25">
      <c r="E139" s="57">
        <f>SUM($D$3:D139)</f>
        <v>2380.35</v>
      </c>
    </row>
    <row r="140" spans="2:8" x14ac:dyDescent="0.25">
      <c r="E140" s="57">
        <f>SUM($D$3:D140)</f>
        <v>2380.35</v>
      </c>
    </row>
    <row r="141" spans="2:8" x14ac:dyDescent="0.25">
      <c r="E141" s="57">
        <f>SUM($D$3:D141)</f>
        <v>2380.35</v>
      </c>
    </row>
    <row r="142" spans="2:8" x14ac:dyDescent="0.25">
      <c r="E142" s="57">
        <f>SUM($D$3:D142)</f>
        <v>2380.35</v>
      </c>
    </row>
    <row r="143" spans="2:8" x14ac:dyDescent="0.25">
      <c r="E143" s="57">
        <f>SUM($D$3:D143)</f>
        <v>2380.35</v>
      </c>
    </row>
    <row r="144" spans="2:8" x14ac:dyDescent="0.25">
      <c r="E144" s="57">
        <f>SUM($D$3:D144)</f>
        <v>2380.35</v>
      </c>
    </row>
    <row r="145" spans="2:8" x14ac:dyDescent="0.25">
      <c r="E145" s="57">
        <f>SUM($D$3:D145)</f>
        <v>2380.35</v>
      </c>
    </row>
    <row r="146" spans="2:8" x14ac:dyDescent="0.25">
      <c r="E146" s="57">
        <f>SUM($D$3:D146)</f>
        <v>2380.35</v>
      </c>
    </row>
    <row r="147" spans="2:8" x14ac:dyDescent="0.25">
      <c r="E147" s="57">
        <f>SUM($D$3:D147)</f>
        <v>2380.35</v>
      </c>
    </row>
    <row r="148" spans="2:8" x14ac:dyDescent="0.25">
      <c r="E148" s="57">
        <f>SUM($D$3:D148)</f>
        <v>2380.35</v>
      </c>
    </row>
    <row r="149" spans="2:8" ht="15.75" thickBot="1" x14ac:dyDescent="0.3">
      <c r="E149" s="57">
        <f>SUM($D$3:D149)</f>
        <v>2380.35</v>
      </c>
    </row>
    <row r="150" spans="2:8" ht="15.75" thickBot="1" x14ac:dyDescent="0.3">
      <c r="B150" s="84">
        <v>43039</v>
      </c>
      <c r="C150" s="76" t="s">
        <v>48</v>
      </c>
      <c r="D150" s="77"/>
      <c r="E150" s="58">
        <f>SUM($D$3:D150)</f>
        <v>2380.35</v>
      </c>
      <c r="F150" s="85"/>
      <c r="G150" s="79"/>
      <c r="H150" s="80">
        <f>Table85[[#This Row],[Balance]]-E137</f>
        <v>0</v>
      </c>
    </row>
    <row r="151" spans="2:8" x14ac:dyDescent="0.25">
      <c r="B151" s="62">
        <v>43040</v>
      </c>
      <c r="C151" s="81" t="s">
        <v>14</v>
      </c>
      <c r="D151" s="73"/>
      <c r="E151" s="57">
        <f>SUM($D$3:D151)</f>
        <v>2380.35</v>
      </c>
      <c r="G151" s="74"/>
    </row>
    <row r="152" spans="2:8" x14ac:dyDescent="0.25">
      <c r="B152" s="62">
        <v>43040</v>
      </c>
      <c r="C152" s="72"/>
      <c r="D152" s="73"/>
      <c r="E152" s="57">
        <f>SUM($D$3:D152)</f>
        <v>2380.35</v>
      </c>
      <c r="G152" s="74"/>
    </row>
    <row r="153" spans="2:8" x14ac:dyDescent="0.25">
      <c r="E153" s="57">
        <f>SUM($D$3:D153)</f>
        <v>2380.35</v>
      </c>
    </row>
    <row r="154" spans="2:8" x14ac:dyDescent="0.25">
      <c r="E154" s="57">
        <f>SUM($D$3:D154)</f>
        <v>2380.35</v>
      </c>
    </row>
    <row r="155" spans="2:8" x14ac:dyDescent="0.25">
      <c r="E155" s="57">
        <f>SUM($D$3:D155)</f>
        <v>2380.35</v>
      </c>
    </row>
    <row r="156" spans="2:8" x14ac:dyDescent="0.25">
      <c r="E156" s="57">
        <f>SUM($D$3:D156)</f>
        <v>2380.35</v>
      </c>
    </row>
    <row r="157" spans="2:8" x14ac:dyDescent="0.25">
      <c r="E157" s="57">
        <f>SUM($D$3:D157)</f>
        <v>2380.35</v>
      </c>
    </row>
    <row r="158" spans="2:8" x14ac:dyDescent="0.25">
      <c r="E158" s="57">
        <f>SUM($D$3:D158)</f>
        <v>2380.35</v>
      </c>
    </row>
    <row r="159" spans="2:8" x14ac:dyDescent="0.25">
      <c r="E159" s="57">
        <f>SUM($D$3:D159)</f>
        <v>2380.35</v>
      </c>
    </row>
    <row r="160" spans="2:8" x14ac:dyDescent="0.25">
      <c r="E160" s="57">
        <f>SUM($D$3:D160)</f>
        <v>2380.35</v>
      </c>
    </row>
    <row r="161" spans="2:8" x14ac:dyDescent="0.25">
      <c r="E161" s="57">
        <f>SUM($D$3:D161)</f>
        <v>2380.35</v>
      </c>
    </row>
    <row r="162" spans="2:8" x14ac:dyDescent="0.25">
      <c r="E162" s="57">
        <f>SUM($D$3:D162)</f>
        <v>2380.35</v>
      </c>
    </row>
    <row r="163" spans="2:8" x14ac:dyDescent="0.25">
      <c r="E163" s="57">
        <f>SUM($D$3:D163)</f>
        <v>2380.35</v>
      </c>
    </row>
    <row r="164" spans="2:8" x14ac:dyDescent="0.25">
      <c r="E164" s="57">
        <f>SUM($D$3:D164)</f>
        <v>2380.35</v>
      </c>
    </row>
    <row r="165" spans="2:8" ht="15.75" thickBot="1" x14ac:dyDescent="0.3">
      <c r="E165" s="57">
        <f>SUM($D$3:D165)</f>
        <v>2380.35</v>
      </c>
    </row>
    <row r="166" spans="2:8" ht="15.75" thickBot="1" x14ac:dyDescent="0.3">
      <c r="B166" s="84">
        <v>43069</v>
      </c>
      <c r="C166" s="76" t="s">
        <v>48</v>
      </c>
      <c r="D166" s="77"/>
      <c r="E166" s="58">
        <f>SUM($D$3:D166)</f>
        <v>2380.35</v>
      </c>
      <c r="F166" s="85"/>
      <c r="G166" s="79"/>
      <c r="H166" s="80">
        <f>Table85[[#This Row],[Balance]]-E151</f>
        <v>0</v>
      </c>
    </row>
    <row r="167" spans="2:8" x14ac:dyDescent="0.25">
      <c r="B167" s="62">
        <v>43070</v>
      </c>
      <c r="C167" s="81" t="s">
        <v>14</v>
      </c>
      <c r="D167" s="73"/>
      <c r="E167" s="57">
        <f>SUM($D$3:D167)</f>
        <v>2380.35</v>
      </c>
      <c r="G167" s="74"/>
    </row>
    <row r="168" spans="2:8" x14ac:dyDescent="0.25">
      <c r="B168" s="62">
        <v>43070</v>
      </c>
      <c r="C168" s="72"/>
      <c r="D168" s="73"/>
      <c r="E168" s="57">
        <f>SUM($D$3:D168)</f>
        <v>2380.35</v>
      </c>
      <c r="G168" s="74"/>
    </row>
    <row r="169" spans="2:8" x14ac:dyDescent="0.25">
      <c r="E169" s="57">
        <f>SUM($D$3:D169)</f>
        <v>2380.35</v>
      </c>
    </row>
    <row r="170" spans="2:8" x14ac:dyDescent="0.25">
      <c r="E170" s="57">
        <f>SUM($D$3:D170)</f>
        <v>2380.35</v>
      </c>
    </row>
    <row r="171" spans="2:8" x14ac:dyDescent="0.25">
      <c r="E171" s="57">
        <f>SUM($D$3:D171)</f>
        <v>2380.35</v>
      </c>
    </row>
    <row r="172" spans="2:8" x14ac:dyDescent="0.25">
      <c r="E172" s="57">
        <f>SUM($D$3:D172)</f>
        <v>2380.35</v>
      </c>
    </row>
    <row r="173" spans="2:8" x14ac:dyDescent="0.25">
      <c r="E173" s="57">
        <f>SUM($D$3:D173)</f>
        <v>2380.35</v>
      </c>
    </row>
    <row r="174" spans="2:8" x14ac:dyDescent="0.25">
      <c r="E174" s="57">
        <f>SUM($D$3:D174)</f>
        <v>2380.35</v>
      </c>
    </row>
    <row r="175" spans="2:8" x14ac:dyDescent="0.25">
      <c r="E175" s="57">
        <f>SUM($D$3:D175)</f>
        <v>2380.35</v>
      </c>
    </row>
    <row r="176" spans="2:8" x14ac:dyDescent="0.25">
      <c r="E176" s="57">
        <f>SUM($D$3:D176)</f>
        <v>2380.35</v>
      </c>
    </row>
    <row r="177" spans="2:8" x14ac:dyDescent="0.25">
      <c r="E177" s="57">
        <f>SUM($D$3:D177)</f>
        <v>2380.35</v>
      </c>
    </row>
    <row r="178" spans="2:8" x14ac:dyDescent="0.25">
      <c r="E178" s="57">
        <f>SUM($D$3:D178)</f>
        <v>2380.35</v>
      </c>
    </row>
    <row r="179" spans="2:8" x14ac:dyDescent="0.25">
      <c r="E179" s="57">
        <f>SUM($D$3:D179)</f>
        <v>2380.35</v>
      </c>
    </row>
    <row r="180" spans="2:8" x14ac:dyDescent="0.25">
      <c r="E180" s="57">
        <f>SUM($D$3:D180)</f>
        <v>2380.35</v>
      </c>
    </row>
    <row r="181" spans="2:8" x14ac:dyDescent="0.25">
      <c r="E181" s="57">
        <f>SUM($D$3:D181)</f>
        <v>2380.35</v>
      </c>
    </row>
    <row r="182" spans="2:8" x14ac:dyDescent="0.25">
      <c r="E182" s="57">
        <f>SUM($D$3:D182)</f>
        <v>2380.35</v>
      </c>
    </row>
    <row r="183" spans="2:8" x14ac:dyDescent="0.25">
      <c r="E183" s="57">
        <f>SUM($D$3:D183)</f>
        <v>2380.35</v>
      </c>
    </row>
    <row r="184" spans="2:8" x14ac:dyDescent="0.25">
      <c r="E184" s="57">
        <f>SUM($D$3:D184)</f>
        <v>2380.35</v>
      </c>
    </row>
    <row r="185" spans="2:8" x14ac:dyDescent="0.25">
      <c r="E185" s="57">
        <f>SUM($D$3:D185)</f>
        <v>2380.35</v>
      </c>
    </row>
    <row r="186" spans="2:8" x14ac:dyDescent="0.25">
      <c r="E186" s="57">
        <f>SUM($D$3:D186)</f>
        <v>2380.35</v>
      </c>
    </row>
    <row r="187" spans="2:8" x14ac:dyDescent="0.25">
      <c r="E187" s="57">
        <f>SUM($D$3:D187)</f>
        <v>2380.35</v>
      </c>
    </row>
    <row r="188" spans="2:8" ht="15.75" thickBot="1" x14ac:dyDescent="0.3">
      <c r="C188" s="86"/>
      <c r="E188" s="57">
        <f>SUM($D$3:D188)</f>
        <v>2380.35</v>
      </c>
      <c r="H188" s="90"/>
    </row>
    <row r="189" spans="2:8" x14ac:dyDescent="0.25">
      <c r="B189" s="62">
        <v>43100</v>
      </c>
      <c r="C189" s="81" t="s">
        <v>48</v>
      </c>
      <c r="D189" s="73"/>
      <c r="E189" s="144">
        <f>SUM($D$3:D189)</f>
        <v>2380.35</v>
      </c>
      <c r="F189" s="145"/>
      <c r="G189" s="74"/>
      <c r="H189" s="146">
        <f>Table85[[#This Row],[Balance]]-E167</f>
        <v>0</v>
      </c>
    </row>
    <row r="190" spans="2:8" x14ac:dyDescent="0.25">
      <c r="B190" s="66"/>
      <c r="C190" s="72"/>
      <c r="D190" s="73"/>
      <c r="E190" s="87"/>
      <c r="F190" s="145"/>
      <c r="G190" s="74"/>
      <c r="H190" s="147"/>
    </row>
    <row r="191" spans="2:8" hidden="1" x14ac:dyDescent="0.25"/>
    <row r="192" spans="2:8" hidden="1" x14ac:dyDescent="0.25"/>
    <row r="193" hidden="1" x14ac:dyDescent="0.25"/>
    <row r="194" hidden="1" x14ac:dyDescent="0.25"/>
    <row r="195" hidden="1" x14ac:dyDescent="0.25"/>
    <row r="196" hidden="1" x14ac:dyDescent="0.25"/>
    <row r="197" hidden="1" x14ac:dyDescent="0.25"/>
  </sheetData>
  <sheetProtection formatCells="0" formatColumns="0" formatRows="0" insertColumns="0" insertRows="0" insertHyperlinks="0" deleteColumns="0" deleteRows="0" sort="0" autoFilter="0" pivotTables="0"/>
  <mergeCells count="1">
    <mergeCell ref="B1:H1"/>
  </mergeCells>
  <dataValidations count="2">
    <dataValidation type="list" allowBlank="1" showInputMessage="1" showErrorMessage="1" sqref="F189">
      <formula1>category</formula1>
    </dataValidation>
    <dataValidation type="list" allowBlank="1" showInputMessage="1" showErrorMessage="1" sqref="F4:F188">
      <formula1>categories</formula1>
    </dataValidation>
  </dataValidation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R188"/>
  <sheetViews>
    <sheetView zoomScale="75" zoomScaleNormal="75" workbookViewId="0">
      <selection activeCell="F6" sqref="F6"/>
    </sheetView>
  </sheetViews>
  <sheetFormatPr defaultColWidth="0" defaultRowHeight="15" zeroHeight="1" x14ac:dyDescent="0.25"/>
  <cols>
    <col min="1" max="1" width="2" style="59" customWidth="1"/>
    <col min="2" max="2" width="8.796875" style="59" customWidth="1"/>
    <col min="3" max="3" width="17.69921875" style="59" customWidth="1"/>
    <col min="4" max="4" width="10.19921875" style="88" bestFit="1" customWidth="1"/>
    <col min="5" max="5" width="10" style="88" bestFit="1" customWidth="1"/>
    <col min="6" max="6" width="16.09765625" style="88" customWidth="1"/>
    <col min="7" max="7" width="3.69921875" style="89" bestFit="1" customWidth="1"/>
    <col min="8" max="8" width="10.8984375" style="59" bestFit="1" customWidth="1"/>
    <col min="9" max="9" width="1.59765625" style="59" customWidth="1"/>
    <col min="10" max="18" width="0" style="59" hidden="1" customWidth="1"/>
    <col min="19" max="16384" width="8.796875" style="59" hidden="1"/>
  </cols>
  <sheetData>
    <row r="1" spans="2:8" x14ac:dyDescent="0.25">
      <c r="B1" s="192" t="s">
        <v>79</v>
      </c>
      <c r="C1" s="192"/>
      <c r="D1" s="192"/>
      <c r="E1" s="192"/>
      <c r="F1" s="192"/>
      <c r="G1" s="192"/>
      <c r="H1" s="192"/>
    </row>
    <row r="2" spans="2:8" x14ac:dyDescent="0.25">
      <c r="B2" s="158" t="s">
        <v>3</v>
      </c>
      <c r="C2" s="152" t="s">
        <v>15</v>
      </c>
      <c r="D2" s="153" t="s">
        <v>16</v>
      </c>
      <c r="E2" s="154" t="s">
        <v>13</v>
      </c>
      <c r="F2" s="154" t="s">
        <v>90</v>
      </c>
      <c r="G2" s="156" t="s">
        <v>52</v>
      </c>
      <c r="H2" s="157" t="s">
        <v>88</v>
      </c>
    </row>
    <row r="3" spans="2:8" x14ac:dyDescent="0.25">
      <c r="B3" s="66">
        <v>42736</v>
      </c>
      <c r="C3" s="63" t="s">
        <v>14</v>
      </c>
      <c r="D3" s="64">
        <v>500.02</v>
      </c>
      <c r="E3" s="65">
        <f>SUM($D$3:D3)</f>
        <v>500.02</v>
      </c>
      <c r="F3" s="65"/>
      <c r="G3" s="67"/>
      <c r="H3" s="68"/>
    </row>
    <row r="4" spans="2:8" x14ac:dyDescent="0.25">
      <c r="B4" s="66">
        <v>42752</v>
      </c>
      <c r="C4" s="69" t="s">
        <v>91</v>
      </c>
      <c r="D4" s="64">
        <v>200</v>
      </c>
      <c r="E4" s="65">
        <f>SUM($D$3:D4)</f>
        <v>700.02</v>
      </c>
      <c r="F4" s="65" t="s">
        <v>63</v>
      </c>
      <c r="G4" s="67" t="s">
        <v>52</v>
      </c>
      <c r="H4" s="68"/>
    </row>
    <row r="5" spans="2:8" x14ac:dyDescent="0.25">
      <c r="B5" s="66">
        <v>42760</v>
      </c>
      <c r="C5" s="69" t="s">
        <v>92</v>
      </c>
      <c r="D5" s="64">
        <v>-100</v>
      </c>
      <c r="E5" s="65">
        <f>SUM($D$3:D5)</f>
        <v>600.02</v>
      </c>
      <c r="F5" s="65" t="s">
        <v>64</v>
      </c>
      <c r="G5" s="67"/>
      <c r="H5" s="68"/>
    </row>
    <row r="6" spans="2:8" ht="15.75" thickBot="1" x14ac:dyDescent="0.3">
      <c r="B6" s="66">
        <v>42765</v>
      </c>
      <c r="C6" s="72" t="s">
        <v>91</v>
      </c>
      <c r="D6" s="73">
        <v>200</v>
      </c>
      <c r="E6" s="65">
        <f>SUM($D$3:D6)</f>
        <v>800.02</v>
      </c>
      <c r="F6" s="65" t="s">
        <v>47</v>
      </c>
      <c r="G6" s="74" t="s">
        <v>52</v>
      </c>
      <c r="H6" s="68"/>
    </row>
    <row r="7" spans="2:8" ht="15.75" thickBot="1" x14ac:dyDescent="0.3">
      <c r="B7" s="75">
        <v>42766</v>
      </c>
      <c r="C7" s="76" t="s">
        <v>48</v>
      </c>
      <c r="D7" s="77"/>
      <c r="E7" s="78">
        <f>SUM($D$3:D7)</f>
        <v>800.02</v>
      </c>
      <c r="F7" s="78"/>
      <c r="G7" s="79"/>
      <c r="H7" s="80">
        <f>Table87[[#This Row],[Balance]]-E3</f>
        <v>300</v>
      </c>
    </row>
    <row r="8" spans="2:8" x14ac:dyDescent="0.25">
      <c r="B8" s="66">
        <v>42767</v>
      </c>
      <c r="C8" s="81" t="s">
        <v>14</v>
      </c>
      <c r="D8" s="73"/>
      <c r="E8" s="65">
        <f>SUM($D$3:D8)</f>
        <v>800.02</v>
      </c>
      <c r="F8" s="65"/>
      <c r="G8" s="74"/>
      <c r="H8" s="82"/>
    </row>
    <row r="9" spans="2:8" x14ac:dyDescent="0.25">
      <c r="B9" s="66"/>
      <c r="C9" s="69"/>
      <c r="D9" s="73"/>
      <c r="E9" s="65">
        <f>SUM($D$3:D9)</f>
        <v>800.02</v>
      </c>
      <c r="F9" s="65"/>
      <c r="G9" s="74"/>
      <c r="H9" s="82"/>
    </row>
    <row r="10" spans="2:8" ht="15.75" thickBot="1" x14ac:dyDescent="0.3">
      <c r="B10" s="66"/>
      <c r="C10" s="72"/>
      <c r="D10" s="64"/>
      <c r="E10" s="65">
        <f>SUM($D$3:D10)</f>
        <v>800.02</v>
      </c>
      <c r="F10" s="65"/>
      <c r="G10" s="67"/>
      <c r="H10" s="82"/>
    </row>
    <row r="11" spans="2:8" ht="15.75" thickBot="1" x14ac:dyDescent="0.3">
      <c r="B11" s="75">
        <v>42794</v>
      </c>
      <c r="C11" s="76" t="s">
        <v>48</v>
      </c>
      <c r="D11" s="77"/>
      <c r="E11" s="78">
        <f>SUM($D$3:D11)</f>
        <v>800.02</v>
      </c>
      <c r="F11" s="78"/>
      <c r="G11" s="79"/>
      <c r="H11" s="80">
        <f>Table87[[#This Row],[Balance]]-E8</f>
        <v>0</v>
      </c>
    </row>
    <row r="12" spans="2:8" x14ac:dyDescent="0.25">
      <c r="B12" s="66">
        <v>42795</v>
      </c>
      <c r="C12" s="81" t="s">
        <v>14</v>
      </c>
      <c r="D12" s="73"/>
      <c r="E12" s="65">
        <f>SUM($D$3:D12)</f>
        <v>800.02</v>
      </c>
      <c r="F12" s="65"/>
      <c r="G12" s="74"/>
      <c r="H12" s="82"/>
    </row>
    <row r="13" spans="2:8" x14ac:dyDescent="0.25">
      <c r="B13" s="66"/>
      <c r="C13" s="69"/>
      <c r="D13" s="73"/>
      <c r="E13" s="65">
        <f>SUM($D$3:D13)</f>
        <v>800.02</v>
      </c>
      <c r="F13" s="65"/>
      <c r="G13" s="74"/>
      <c r="H13" s="82"/>
    </row>
    <row r="14" spans="2:8" x14ac:dyDescent="0.25">
      <c r="B14" s="66"/>
      <c r="C14" s="69"/>
      <c r="D14" s="73"/>
      <c r="E14" s="65">
        <f>SUM($D$3:D14)</f>
        <v>800.02</v>
      </c>
      <c r="F14" s="65"/>
      <c r="G14" s="74"/>
      <c r="H14" s="82"/>
    </row>
    <row r="15" spans="2:8" ht="15.75" thickBot="1" x14ac:dyDescent="0.3">
      <c r="B15" s="66"/>
      <c r="C15" s="72"/>
      <c r="D15" s="64"/>
      <c r="E15" s="65">
        <f>SUM($D$3:D15)</f>
        <v>800.02</v>
      </c>
      <c r="F15" s="65"/>
      <c r="G15" s="67"/>
      <c r="H15" s="82"/>
    </row>
    <row r="16" spans="2:8" ht="15.75" thickBot="1" x14ac:dyDescent="0.3">
      <c r="B16" s="75">
        <v>42825</v>
      </c>
      <c r="C16" s="76" t="s">
        <v>48</v>
      </c>
      <c r="D16" s="77"/>
      <c r="E16" s="78">
        <f>SUM($D$3:D16)</f>
        <v>800.02</v>
      </c>
      <c r="F16" s="78"/>
      <c r="G16" s="79"/>
      <c r="H16" s="80">
        <f>Table87[[#This Row],[Balance]]-E12</f>
        <v>0</v>
      </c>
    </row>
    <row r="17" spans="2:8" x14ac:dyDescent="0.25">
      <c r="B17" s="66">
        <v>42826</v>
      </c>
      <c r="C17" s="81" t="s">
        <v>14</v>
      </c>
      <c r="D17" s="73"/>
      <c r="E17" s="65">
        <f>SUM($D$3:D17)</f>
        <v>800.02</v>
      </c>
      <c r="F17" s="65"/>
      <c r="G17" s="74"/>
      <c r="H17" s="82"/>
    </row>
    <row r="18" spans="2:8" x14ac:dyDescent="0.25">
      <c r="B18" s="66"/>
      <c r="C18" s="69"/>
      <c r="D18" s="73"/>
      <c r="E18" s="65">
        <f>SUM($D$3:D18)</f>
        <v>800.02</v>
      </c>
      <c r="F18" s="65"/>
      <c r="G18" s="74"/>
      <c r="H18" s="82"/>
    </row>
    <row r="19" spans="2:8" ht="15.75" thickBot="1" x14ac:dyDescent="0.3">
      <c r="B19" s="66"/>
      <c r="C19" s="72"/>
      <c r="D19" s="64"/>
      <c r="E19" s="65">
        <f>SUM($D$3:D19)</f>
        <v>800.02</v>
      </c>
      <c r="F19" s="65"/>
      <c r="G19" s="67"/>
      <c r="H19" s="82"/>
    </row>
    <row r="20" spans="2:8" ht="15.75" thickBot="1" x14ac:dyDescent="0.3">
      <c r="B20" s="75">
        <v>42855</v>
      </c>
      <c r="C20" s="76" t="s">
        <v>48</v>
      </c>
      <c r="D20" s="77"/>
      <c r="E20" s="78">
        <f>SUM($D$3:D20)</f>
        <v>800.02</v>
      </c>
      <c r="F20" s="78"/>
      <c r="G20" s="79"/>
      <c r="H20" s="80">
        <f>Table87[[#This Row],[Balance]]-E17</f>
        <v>0</v>
      </c>
    </row>
    <row r="21" spans="2:8" x14ac:dyDescent="0.25">
      <c r="B21" s="66">
        <v>42856</v>
      </c>
      <c r="C21" s="81" t="s">
        <v>14</v>
      </c>
      <c r="D21" s="73"/>
      <c r="E21" s="65">
        <f>SUM($D$3:D21)</f>
        <v>800.02</v>
      </c>
      <c r="F21" s="65"/>
      <c r="G21" s="74"/>
      <c r="H21" s="82"/>
    </row>
    <row r="22" spans="2:8" x14ac:dyDescent="0.25">
      <c r="B22" s="66"/>
      <c r="C22" s="69"/>
      <c r="D22" s="73"/>
      <c r="E22" s="65">
        <f>SUM($D$3:D22)</f>
        <v>800.02</v>
      </c>
      <c r="F22" s="65"/>
      <c r="G22" s="74"/>
      <c r="H22" s="82"/>
    </row>
    <row r="23" spans="2:8" ht="15.75" thickBot="1" x14ac:dyDescent="0.3">
      <c r="B23" s="66"/>
      <c r="C23" s="72"/>
      <c r="D23" s="64"/>
      <c r="E23" s="65">
        <f>SUM($D$3:D23)</f>
        <v>800.02</v>
      </c>
      <c r="F23" s="65"/>
      <c r="G23" s="67"/>
      <c r="H23" s="82"/>
    </row>
    <row r="24" spans="2:8" ht="15.75" thickBot="1" x14ac:dyDescent="0.3">
      <c r="B24" s="75">
        <v>42886</v>
      </c>
      <c r="C24" s="76" t="s">
        <v>48</v>
      </c>
      <c r="D24" s="77"/>
      <c r="E24" s="78">
        <f>SUM($D$3:D24)</f>
        <v>800.02</v>
      </c>
      <c r="F24" s="78"/>
      <c r="G24" s="79"/>
      <c r="H24" s="80">
        <f>Table87[[#This Row],[Balance]]-E21</f>
        <v>0</v>
      </c>
    </row>
    <row r="25" spans="2:8" x14ac:dyDescent="0.25">
      <c r="B25" s="66">
        <v>42887</v>
      </c>
      <c r="C25" s="81" t="s">
        <v>14</v>
      </c>
      <c r="D25" s="73"/>
      <c r="E25" s="65">
        <f>SUM($D$3:D25)</f>
        <v>800.02</v>
      </c>
      <c r="F25" s="65"/>
      <c r="G25" s="74"/>
      <c r="H25" s="82"/>
    </row>
    <row r="26" spans="2:8" x14ac:dyDescent="0.25">
      <c r="B26" s="66"/>
      <c r="C26" s="69"/>
      <c r="D26" s="73"/>
      <c r="E26" s="65">
        <f>SUM($D$3:D26)</f>
        <v>800.02</v>
      </c>
      <c r="F26" s="65"/>
      <c r="G26" s="74"/>
      <c r="H26" s="82"/>
    </row>
    <row r="27" spans="2:8" ht="15.75" thickBot="1" x14ac:dyDescent="0.3">
      <c r="B27" s="66"/>
      <c r="C27" s="72"/>
      <c r="D27" s="64"/>
      <c r="E27" s="65">
        <f>SUM($D$3:D27)</f>
        <v>800.02</v>
      </c>
      <c r="F27" s="65"/>
      <c r="G27" s="67"/>
      <c r="H27" s="82"/>
    </row>
    <row r="28" spans="2:8" ht="15.75" thickBot="1" x14ac:dyDescent="0.3">
      <c r="B28" s="75">
        <v>42916</v>
      </c>
      <c r="C28" s="76" t="s">
        <v>48</v>
      </c>
      <c r="D28" s="77"/>
      <c r="E28" s="78">
        <f>SUM($D$3:D28)</f>
        <v>800.02</v>
      </c>
      <c r="F28" s="78"/>
      <c r="G28" s="79"/>
      <c r="H28" s="80">
        <f>Table87[[#This Row],[Balance]]-E25</f>
        <v>0</v>
      </c>
    </row>
    <row r="29" spans="2:8" x14ac:dyDescent="0.25">
      <c r="B29" s="66">
        <v>42917</v>
      </c>
      <c r="C29" s="81" t="s">
        <v>14</v>
      </c>
      <c r="D29" s="73"/>
      <c r="E29" s="65">
        <f>SUM($D$3:D29)</f>
        <v>800.02</v>
      </c>
      <c r="F29" s="65"/>
      <c r="G29" s="74"/>
      <c r="H29" s="82"/>
    </row>
    <row r="30" spans="2:8" x14ac:dyDescent="0.25">
      <c r="B30" s="66"/>
      <c r="C30" s="69"/>
      <c r="D30" s="73"/>
      <c r="E30" s="65">
        <f>SUM($D$3:D30)</f>
        <v>800.02</v>
      </c>
      <c r="F30" s="65"/>
      <c r="G30" s="74"/>
      <c r="H30" s="82"/>
    </row>
    <row r="31" spans="2:8" ht="15.75" thickBot="1" x14ac:dyDescent="0.3">
      <c r="B31" s="66"/>
      <c r="C31" s="72"/>
      <c r="D31" s="64"/>
      <c r="E31" s="65">
        <f>SUM($D$3:D31)</f>
        <v>800.02</v>
      </c>
      <c r="F31" s="65"/>
      <c r="G31" s="67"/>
      <c r="H31" s="82"/>
    </row>
    <row r="32" spans="2:8" ht="15.75" thickBot="1" x14ac:dyDescent="0.3">
      <c r="B32" s="75">
        <v>42946</v>
      </c>
      <c r="C32" s="76" t="s">
        <v>48</v>
      </c>
      <c r="D32" s="77"/>
      <c r="E32" s="78">
        <f>SUM($D$3:D32)</f>
        <v>800.02</v>
      </c>
      <c r="F32" s="78"/>
      <c r="G32" s="79"/>
      <c r="H32" s="80">
        <f>Table87[[#This Row],[Balance]]-E29</f>
        <v>0</v>
      </c>
    </row>
    <row r="33" spans="2:8" x14ac:dyDescent="0.25">
      <c r="B33" s="66">
        <v>42948</v>
      </c>
      <c r="C33" s="81" t="s">
        <v>14</v>
      </c>
      <c r="D33" s="73"/>
      <c r="E33" s="65">
        <f>SUM($D$3:D33)</f>
        <v>800.02</v>
      </c>
      <c r="F33" s="65"/>
      <c r="G33" s="74"/>
      <c r="H33" s="82"/>
    </row>
    <row r="34" spans="2:8" x14ac:dyDescent="0.25">
      <c r="B34" s="66"/>
      <c r="C34" s="69"/>
      <c r="D34" s="73"/>
      <c r="E34" s="65">
        <f>SUM($D$3:D34)</f>
        <v>800.02</v>
      </c>
      <c r="F34" s="65"/>
      <c r="G34" s="74"/>
      <c r="H34" s="82"/>
    </row>
    <row r="35" spans="2:8" ht="15.75" thickBot="1" x14ac:dyDescent="0.3">
      <c r="B35" s="66"/>
      <c r="C35" s="72"/>
      <c r="D35" s="64"/>
      <c r="E35" s="65">
        <f>SUM($D$3:D35)</f>
        <v>800.02</v>
      </c>
      <c r="F35" s="65"/>
      <c r="G35" s="67"/>
      <c r="H35" s="82"/>
    </row>
    <row r="36" spans="2:8" ht="15.75" thickBot="1" x14ac:dyDescent="0.3">
      <c r="B36" s="75">
        <v>42978</v>
      </c>
      <c r="C36" s="76" t="s">
        <v>48</v>
      </c>
      <c r="D36" s="77"/>
      <c r="E36" s="78">
        <f>SUM($D$3:D36)</f>
        <v>800.02</v>
      </c>
      <c r="F36" s="78"/>
      <c r="G36" s="79"/>
      <c r="H36" s="80">
        <f>Table87[[#This Row],[Balance]]-E33</f>
        <v>0</v>
      </c>
    </row>
    <row r="37" spans="2:8" x14ac:dyDescent="0.25">
      <c r="B37" s="66">
        <v>42979</v>
      </c>
      <c r="C37" s="81" t="s">
        <v>14</v>
      </c>
      <c r="D37" s="73"/>
      <c r="E37" s="65">
        <f>SUM($D$3:D37)</f>
        <v>800.02</v>
      </c>
      <c r="F37" s="65"/>
      <c r="G37" s="74"/>
      <c r="H37" s="82"/>
    </row>
    <row r="38" spans="2:8" x14ac:dyDescent="0.25">
      <c r="B38" s="66"/>
      <c r="C38" s="69"/>
      <c r="D38" s="73"/>
      <c r="E38" s="65">
        <f>SUM($D$3:D38)</f>
        <v>800.02</v>
      </c>
      <c r="F38" s="65"/>
      <c r="G38" s="74"/>
      <c r="H38" s="82"/>
    </row>
    <row r="39" spans="2:8" ht="15.75" thickBot="1" x14ac:dyDescent="0.3">
      <c r="B39" s="66"/>
      <c r="C39" s="72"/>
      <c r="D39" s="64"/>
      <c r="E39" s="65">
        <f>SUM($D$3:D39)</f>
        <v>800.02</v>
      </c>
      <c r="F39" s="65"/>
      <c r="G39" s="67"/>
      <c r="H39" s="82"/>
    </row>
    <row r="40" spans="2:8" ht="15.75" thickBot="1" x14ac:dyDescent="0.3">
      <c r="B40" s="75">
        <v>43008</v>
      </c>
      <c r="C40" s="76" t="s">
        <v>48</v>
      </c>
      <c r="D40" s="77"/>
      <c r="E40" s="78">
        <f>SUM($D$3:D40)</f>
        <v>800.02</v>
      </c>
      <c r="F40" s="78"/>
      <c r="G40" s="79"/>
      <c r="H40" s="80">
        <f>Table87[[#This Row],[Balance]]-E37</f>
        <v>0</v>
      </c>
    </row>
    <row r="41" spans="2:8" x14ac:dyDescent="0.25">
      <c r="B41" s="66">
        <v>43009</v>
      </c>
      <c r="C41" s="81" t="s">
        <v>14</v>
      </c>
      <c r="D41" s="73"/>
      <c r="E41" s="65">
        <f>SUM($D$3:D41)</f>
        <v>800.02</v>
      </c>
      <c r="F41" s="65"/>
      <c r="G41" s="74"/>
      <c r="H41" s="82"/>
    </row>
    <row r="42" spans="2:8" x14ac:dyDescent="0.25">
      <c r="B42" s="66"/>
      <c r="C42" s="69"/>
      <c r="D42" s="73"/>
      <c r="E42" s="65">
        <f>SUM($D$3:D42)</f>
        <v>800.02</v>
      </c>
      <c r="F42" s="65"/>
      <c r="G42" s="74"/>
      <c r="H42" s="82"/>
    </row>
    <row r="43" spans="2:8" ht="15.75" thickBot="1" x14ac:dyDescent="0.3">
      <c r="B43" s="66"/>
      <c r="C43" s="72"/>
      <c r="D43" s="64"/>
      <c r="E43" s="65">
        <f>SUM($D$3:D43)</f>
        <v>800.02</v>
      </c>
      <c r="F43" s="65"/>
      <c r="G43" s="67"/>
      <c r="H43" s="82"/>
    </row>
    <row r="44" spans="2:8" ht="15.75" thickBot="1" x14ac:dyDescent="0.3">
      <c r="B44" s="75">
        <v>43039</v>
      </c>
      <c r="C44" s="76" t="s">
        <v>48</v>
      </c>
      <c r="D44" s="77"/>
      <c r="E44" s="78">
        <f>SUM($D$3:D44)</f>
        <v>800.02</v>
      </c>
      <c r="F44" s="78"/>
      <c r="G44" s="79"/>
      <c r="H44" s="80">
        <f>Table87[[#This Row],[Balance]]-E41</f>
        <v>0</v>
      </c>
    </row>
    <row r="45" spans="2:8" x14ac:dyDescent="0.25">
      <c r="B45" s="66">
        <v>43040</v>
      </c>
      <c r="C45" s="81" t="s">
        <v>14</v>
      </c>
      <c r="D45" s="73"/>
      <c r="E45" s="65">
        <f>SUM($D$3:D45)</f>
        <v>800.02</v>
      </c>
      <c r="F45" s="65"/>
      <c r="G45" s="74"/>
      <c r="H45" s="82"/>
    </row>
    <row r="46" spans="2:8" x14ac:dyDescent="0.25">
      <c r="B46" s="66"/>
      <c r="C46" s="69"/>
      <c r="D46" s="73"/>
      <c r="E46" s="65">
        <f>SUM($D$3:D46)</f>
        <v>800.02</v>
      </c>
      <c r="F46" s="65"/>
      <c r="G46" s="74"/>
      <c r="H46" s="82"/>
    </row>
    <row r="47" spans="2:8" ht="15.75" thickBot="1" x14ac:dyDescent="0.3">
      <c r="B47" s="66"/>
      <c r="C47" s="72"/>
      <c r="D47" s="64"/>
      <c r="E47" s="65">
        <f>SUM($D$3:D47)</f>
        <v>800.02</v>
      </c>
      <c r="F47" s="65"/>
      <c r="G47" s="67"/>
      <c r="H47" s="82"/>
    </row>
    <row r="48" spans="2:8" ht="15.75" thickBot="1" x14ac:dyDescent="0.3">
      <c r="B48" s="75">
        <v>43069</v>
      </c>
      <c r="C48" s="76" t="s">
        <v>48</v>
      </c>
      <c r="D48" s="77"/>
      <c r="E48" s="78">
        <f>SUM($D$3:D48)</f>
        <v>800.02</v>
      </c>
      <c r="F48" s="78"/>
      <c r="G48" s="79"/>
      <c r="H48" s="80">
        <f>Table87[[#This Row],[Balance]]-E45</f>
        <v>0</v>
      </c>
    </row>
    <row r="49" spans="2:8" x14ac:dyDescent="0.25">
      <c r="B49" s="66">
        <v>43070</v>
      </c>
      <c r="C49" s="81" t="s">
        <v>14</v>
      </c>
      <c r="D49" s="73"/>
      <c r="E49" s="65">
        <f>SUM($D$3:D49)</f>
        <v>800.02</v>
      </c>
      <c r="F49" s="65"/>
      <c r="G49" s="74"/>
      <c r="H49" s="82"/>
    </row>
    <row r="50" spans="2:8" x14ac:dyDescent="0.25">
      <c r="B50" s="66"/>
      <c r="C50" s="72"/>
      <c r="D50" s="73"/>
      <c r="E50" s="65">
        <f>SUM($D$3:D50)</f>
        <v>800.02</v>
      </c>
      <c r="F50" s="65"/>
      <c r="G50" s="74"/>
      <c r="H50" s="82"/>
    </row>
    <row r="51" spans="2:8" x14ac:dyDescent="0.25">
      <c r="B51" s="66"/>
      <c r="C51" s="72"/>
      <c r="D51" s="73"/>
      <c r="E51" s="65">
        <f>SUM($D$3:D51)</f>
        <v>800.02</v>
      </c>
      <c r="F51" s="65"/>
      <c r="G51" s="74"/>
      <c r="H51" s="82"/>
    </row>
    <row r="52" spans="2:8" x14ac:dyDescent="0.25">
      <c r="B52" s="66"/>
      <c r="C52" s="69"/>
      <c r="D52" s="73"/>
      <c r="E52" s="65">
        <f>SUM($D$3:D52)</f>
        <v>800.02</v>
      </c>
      <c r="F52" s="65"/>
      <c r="G52" s="74"/>
      <c r="H52" s="82"/>
    </row>
    <row r="53" spans="2:8" ht="15.75" thickBot="1" x14ac:dyDescent="0.3">
      <c r="B53" s="66"/>
      <c r="C53" s="72"/>
      <c r="D53" s="64"/>
      <c r="E53" s="65">
        <f>SUM($D$3:D53)</f>
        <v>800.02</v>
      </c>
      <c r="F53" s="65"/>
      <c r="G53" s="67"/>
      <c r="H53" s="82"/>
    </row>
    <row r="54" spans="2:8" ht="15.75" thickBot="1" x14ac:dyDescent="0.3">
      <c r="B54" s="66">
        <v>43100</v>
      </c>
      <c r="C54" s="81" t="s">
        <v>48</v>
      </c>
      <c r="D54" s="73"/>
      <c r="E54" s="87">
        <f>SUM($D$3:D54)</f>
        <v>800.02</v>
      </c>
      <c r="F54" s="87"/>
      <c r="G54" s="74"/>
      <c r="H54" s="80">
        <f>Table87[[#This Row],[Balance]]-E49</f>
        <v>0</v>
      </c>
    </row>
    <row r="55" spans="2:8" hidden="1" x14ac:dyDescent="0.25"/>
    <row r="56" spans="2:8" hidden="1" x14ac:dyDescent="0.25"/>
    <row r="57" spans="2:8" hidden="1" x14ac:dyDescent="0.25"/>
    <row r="58" spans="2:8" hidden="1" x14ac:dyDescent="0.25"/>
    <row r="59" spans="2:8" hidden="1" x14ac:dyDescent="0.25"/>
    <row r="60" spans="2:8" hidden="1" x14ac:dyDescent="0.25"/>
    <row r="61" spans="2:8" hidden="1" x14ac:dyDescent="0.25"/>
    <row r="62" spans="2:8" hidden="1" x14ac:dyDescent="0.25"/>
    <row r="63" spans="2:8" hidden="1" x14ac:dyDescent="0.25"/>
    <row r="64" spans="2:8"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sheetData>
  <sheetProtection formatCells="0" formatColumns="0" formatRows="0" insertColumns="0" insertRows="0" insertHyperlinks="0" deleteColumns="0" deleteRows="0" sort="0" autoFilter="0" pivotTables="0"/>
  <mergeCells count="1">
    <mergeCell ref="B1:H1"/>
  </mergeCells>
  <dataValidations count="1">
    <dataValidation type="list" allowBlank="1" showInputMessage="1" showErrorMessage="1" sqref="F3:F1048576">
      <formula1>categories</formula1>
    </dataValidation>
  </dataValidations>
  <pageMargins left="0.7" right="0.7" top="0.75" bottom="0.75" header="0.3" footer="0.3"/>
  <pageSetup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I35"/>
  <sheetViews>
    <sheetView showGridLines="0" topLeftCell="A7" zoomScale="75" zoomScaleNormal="75" workbookViewId="0">
      <selection activeCell="F15" sqref="F15"/>
    </sheetView>
  </sheetViews>
  <sheetFormatPr defaultColWidth="0" defaultRowHeight="15" customHeight="1" zeroHeight="1" x14ac:dyDescent="0.25"/>
  <cols>
    <col min="1" max="1" width="2.296875" style="3" customWidth="1"/>
    <col min="2" max="2" width="19" style="3" customWidth="1"/>
    <col min="3" max="7" width="9.69921875" style="3" customWidth="1"/>
    <col min="8" max="8" width="1.8984375" style="3" customWidth="1"/>
    <col min="9" max="9" width="0" style="3" hidden="1" customWidth="1"/>
    <col min="10" max="16384" width="6.59765625" style="3" hidden="1"/>
  </cols>
  <sheetData>
    <row r="1" spans="2:9" ht="15" customHeight="1" x14ac:dyDescent="0.25"/>
    <row r="2" spans="2:9" s="1" customFormat="1" ht="15.95" customHeight="1" x14ac:dyDescent="0.25">
      <c r="B2" s="16" t="s">
        <v>22</v>
      </c>
      <c r="C2" s="15" t="s">
        <v>21</v>
      </c>
      <c r="D2" s="15" t="s">
        <v>28</v>
      </c>
      <c r="E2" s="15" t="s">
        <v>29</v>
      </c>
      <c r="F2" s="15" t="s">
        <v>30</v>
      </c>
      <c r="G2" s="31" t="s">
        <v>53</v>
      </c>
    </row>
    <row r="3" spans="2:9" s="1" customFormat="1" ht="15.95" customHeight="1" x14ac:dyDescent="0.25">
      <c r="B3" s="40" t="s">
        <v>17</v>
      </c>
      <c r="C3" s="44">
        <v>-1250</v>
      </c>
      <c r="D3" s="44">
        <v>-1250</v>
      </c>
      <c r="E3" s="44">
        <v>-1250</v>
      </c>
      <c r="F3" s="44">
        <v>-1250</v>
      </c>
      <c r="G3" s="44">
        <v>-1250</v>
      </c>
      <c r="H3" s="3"/>
      <c r="I3" s="3"/>
    </row>
    <row r="4" spans="2:9" s="1" customFormat="1" ht="15.95" customHeight="1" x14ac:dyDescent="0.25">
      <c r="B4" s="40" t="s">
        <v>68</v>
      </c>
      <c r="C4" s="44">
        <v>-250</v>
      </c>
      <c r="D4" s="44">
        <v>-250</v>
      </c>
      <c r="E4" s="44">
        <v>-250</v>
      </c>
      <c r="F4" s="44">
        <v>0</v>
      </c>
      <c r="G4" s="44">
        <v>0</v>
      </c>
      <c r="H4" s="3"/>
      <c r="I4" s="3"/>
    </row>
    <row r="5" spans="2:9" s="1" customFormat="1" ht="15.95" customHeight="1" x14ac:dyDescent="0.25">
      <c r="B5" s="40" t="s">
        <v>12</v>
      </c>
      <c r="C5" s="44">
        <v>-400</v>
      </c>
      <c r="D5" s="44">
        <v>-400</v>
      </c>
      <c r="E5" s="44">
        <v>-400</v>
      </c>
      <c r="F5" s="44">
        <v>-400</v>
      </c>
      <c r="G5" s="44">
        <v>-400</v>
      </c>
      <c r="H5" s="3"/>
      <c r="I5" s="3"/>
    </row>
    <row r="6" spans="2:9" s="1" customFormat="1" ht="15.95" customHeight="1" x14ac:dyDescent="0.25">
      <c r="B6" s="40" t="s">
        <v>69</v>
      </c>
      <c r="C6" s="44">
        <v>-125</v>
      </c>
      <c r="D6" s="44">
        <v>-125</v>
      </c>
      <c r="E6" s="44">
        <v>-125</v>
      </c>
      <c r="F6" s="44">
        <v>-125</v>
      </c>
      <c r="G6" s="44">
        <v>-125</v>
      </c>
      <c r="H6" s="3"/>
      <c r="I6" s="3"/>
    </row>
    <row r="7" spans="2:9" s="1" customFormat="1" ht="15.95" customHeight="1" x14ac:dyDescent="0.25">
      <c r="B7" s="41" t="s">
        <v>25</v>
      </c>
      <c r="C7" s="44">
        <v>-600</v>
      </c>
      <c r="D7" s="44">
        <v>-600</v>
      </c>
      <c r="E7" s="44">
        <v>-600</v>
      </c>
      <c r="F7" s="44">
        <v>-600</v>
      </c>
      <c r="G7" s="44">
        <v>-600</v>
      </c>
      <c r="H7" s="3"/>
      <c r="I7" s="3"/>
    </row>
    <row r="8" spans="2:9" s="1" customFormat="1" ht="15.95" customHeight="1" x14ac:dyDescent="0.25">
      <c r="B8" s="40" t="s">
        <v>70</v>
      </c>
      <c r="C8" s="44">
        <v>-195</v>
      </c>
      <c r="D8" s="44">
        <v>-195</v>
      </c>
      <c r="E8" s="44">
        <v>-195</v>
      </c>
      <c r="F8" s="44">
        <v>-195</v>
      </c>
      <c r="G8" s="44">
        <v>-195</v>
      </c>
      <c r="H8" s="3"/>
      <c r="I8" s="3"/>
    </row>
    <row r="9" spans="2:9" s="1" customFormat="1" ht="15.95" customHeight="1" x14ac:dyDescent="0.25">
      <c r="B9" s="40" t="s">
        <v>0</v>
      </c>
      <c r="C9" s="44">
        <v>-100</v>
      </c>
      <c r="D9" s="44">
        <v>-100</v>
      </c>
      <c r="E9" s="44">
        <v>-100</v>
      </c>
      <c r="F9" s="44">
        <v>-100</v>
      </c>
      <c r="G9" s="44">
        <v>-100</v>
      </c>
      <c r="H9" s="3"/>
      <c r="I9" s="3"/>
    </row>
    <row r="10" spans="2:9" s="1" customFormat="1" ht="15.95" customHeight="1" x14ac:dyDescent="0.25">
      <c r="B10" s="40" t="s">
        <v>24</v>
      </c>
      <c r="C10" s="44">
        <v>-100</v>
      </c>
      <c r="D10" s="44">
        <v>-100</v>
      </c>
      <c r="E10" s="44">
        <v>-100</v>
      </c>
      <c r="F10" s="44">
        <v>-100</v>
      </c>
      <c r="G10" s="44">
        <v>-100</v>
      </c>
      <c r="H10" s="3"/>
      <c r="I10" s="3"/>
    </row>
    <row r="11" spans="2:9" s="1" customFormat="1" ht="15.95" customHeight="1" x14ac:dyDescent="0.25">
      <c r="B11" s="40" t="s">
        <v>66</v>
      </c>
      <c r="C11" s="44">
        <v>-50</v>
      </c>
      <c r="D11" s="44">
        <v>-50</v>
      </c>
      <c r="E11" s="44">
        <v>-50</v>
      </c>
      <c r="F11" s="44">
        <v>-50</v>
      </c>
      <c r="G11" s="44">
        <v>-50</v>
      </c>
      <c r="H11" s="3"/>
      <c r="I11" s="3"/>
    </row>
    <row r="12" spans="2:9" s="1" customFormat="1" ht="15.95" customHeight="1" x14ac:dyDescent="0.25">
      <c r="B12" s="40" t="s">
        <v>67</v>
      </c>
      <c r="C12" s="44">
        <v>-50</v>
      </c>
      <c r="D12" s="44">
        <v>-50</v>
      </c>
      <c r="E12" s="44">
        <v>-50</v>
      </c>
      <c r="F12" s="44">
        <v>-50</v>
      </c>
      <c r="G12" s="44">
        <v>-50</v>
      </c>
    </row>
    <row r="13" spans="2:9" s="1" customFormat="1" ht="15.95" customHeight="1" x14ac:dyDescent="0.25">
      <c r="B13" s="40" t="s">
        <v>51</v>
      </c>
      <c r="C13" s="44">
        <v>-50</v>
      </c>
      <c r="D13" s="44">
        <v>-50</v>
      </c>
      <c r="E13" s="44">
        <v>-50</v>
      </c>
      <c r="F13" s="44">
        <v>-50</v>
      </c>
      <c r="G13" s="44">
        <v>-50</v>
      </c>
    </row>
    <row r="14" spans="2:9" s="1" customFormat="1" ht="15.95" customHeight="1" x14ac:dyDescent="0.25">
      <c r="B14" s="40" t="s">
        <v>49</v>
      </c>
      <c r="C14" s="44">
        <v>-25</v>
      </c>
      <c r="D14" s="44">
        <v>-25</v>
      </c>
      <c r="E14" s="44">
        <v>-25</v>
      </c>
      <c r="F14" s="44">
        <v>-25</v>
      </c>
      <c r="G14" s="44">
        <v>-25</v>
      </c>
    </row>
    <row r="15" spans="2:9" s="1" customFormat="1" ht="15.95" customHeight="1" x14ac:dyDescent="0.25">
      <c r="B15" s="40" t="s">
        <v>71</v>
      </c>
      <c r="C15" s="44">
        <v>-150</v>
      </c>
      <c r="D15" s="44">
        <v>-150</v>
      </c>
      <c r="E15" s="44">
        <v>-150</v>
      </c>
      <c r="F15" s="44">
        <v>0</v>
      </c>
      <c r="G15" s="44">
        <v>0</v>
      </c>
    </row>
    <row r="16" spans="2:9" s="1" customFormat="1" ht="15.95" customHeight="1" x14ac:dyDescent="0.25">
      <c r="B16" s="40" t="s">
        <v>72</v>
      </c>
      <c r="C16" s="44">
        <v>-150</v>
      </c>
      <c r="D16" s="44">
        <v>-150</v>
      </c>
      <c r="E16" s="44">
        <v>0</v>
      </c>
      <c r="F16" s="44">
        <v>0</v>
      </c>
      <c r="G16" s="44">
        <v>0</v>
      </c>
    </row>
    <row r="17" spans="2:7" s="1" customFormat="1" ht="15.95" customHeight="1" x14ac:dyDescent="0.25">
      <c r="B17" s="40" t="s">
        <v>31</v>
      </c>
      <c r="C17" s="44">
        <v>-75</v>
      </c>
      <c r="D17" s="44">
        <v>-75</v>
      </c>
      <c r="E17" s="44">
        <v>-75</v>
      </c>
      <c r="F17" s="44">
        <v>-75</v>
      </c>
      <c r="G17" s="44">
        <v>-75</v>
      </c>
    </row>
    <row r="18" spans="2:7" s="1" customFormat="1" ht="17.100000000000001" customHeight="1" x14ac:dyDescent="0.25">
      <c r="B18" s="40" t="s">
        <v>50</v>
      </c>
      <c r="C18" s="44">
        <v>-50</v>
      </c>
      <c r="D18" s="44">
        <v>-50</v>
      </c>
      <c r="E18" s="44">
        <v>-50</v>
      </c>
      <c r="F18" s="44">
        <v>-50</v>
      </c>
      <c r="G18" s="44">
        <v>-50</v>
      </c>
    </row>
    <row r="19" spans="2:7" s="1" customFormat="1" ht="17.100000000000001" customHeight="1" x14ac:dyDescent="0.25">
      <c r="B19" s="40" t="s">
        <v>46</v>
      </c>
      <c r="C19" s="54">
        <v>-75</v>
      </c>
      <c r="D19" s="54">
        <v>-75</v>
      </c>
      <c r="E19" s="54">
        <v>-75</v>
      </c>
      <c r="F19" s="54">
        <v>-75</v>
      </c>
      <c r="G19" s="54">
        <v>-75</v>
      </c>
    </row>
    <row r="20" spans="2:7" s="1" customFormat="1" ht="15.75" x14ac:dyDescent="0.25">
      <c r="B20" s="14" t="s">
        <v>64</v>
      </c>
      <c r="C20" s="47">
        <v>-50</v>
      </c>
      <c r="D20" s="47">
        <v>-50</v>
      </c>
      <c r="E20" s="47">
        <v>-50</v>
      </c>
      <c r="F20" s="47">
        <v>-50</v>
      </c>
      <c r="G20" s="47">
        <v>-50</v>
      </c>
    </row>
    <row r="21" spans="2:7" s="1" customFormat="1" ht="15.95" customHeight="1" x14ac:dyDescent="0.25">
      <c r="B21" s="40" t="s">
        <v>73</v>
      </c>
      <c r="C21" s="44">
        <v>-50</v>
      </c>
      <c r="D21" s="44">
        <v>-50</v>
      </c>
      <c r="E21" s="44">
        <v>-50</v>
      </c>
      <c r="F21" s="44">
        <v>-50</v>
      </c>
      <c r="G21" s="44">
        <v>-50</v>
      </c>
    </row>
    <row r="22" spans="2:7" s="1" customFormat="1" ht="16.5" customHeight="1" x14ac:dyDescent="0.25">
      <c r="B22" s="91" t="s">
        <v>61</v>
      </c>
      <c r="C22" s="44">
        <v>-100</v>
      </c>
      <c r="D22" s="44">
        <v>-100</v>
      </c>
      <c r="E22" s="44">
        <v>-100</v>
      </c>
      <c r="F22" s="44">
        <v>-100</v>
      </c>
      <c r="G22" s="44">
        <v>-100</v>
      </c>
    </row>
    <row r="23" spans="2:7" ht="15" customHeight="1" x14ac:dyDescent="0.25">
      <c r="B23" s="42" t="s">
        <v>1</v>
      </c>
      <c r="C23" s="45">
        <f>SUM(C3:C22)</f>
        <v>-3895</v>
      </c>
      <c r="D23" s="45">
        <f>SUM(D3:D22)</f>
        <v>-3895</v>
      </c>
      <c r="E23" s="45">
        <f>SUM(E3:E22)</f>
        <v>-3745</v>
      </c>
      <c r="F23" s="45">
        <f>SUM(F3:F22)</f>
        <v>-3345</v>
      </c>
      <c r="G23" s="45">
        <f>SUM(G3:G22)</f>
        <v>-3345</v>
      </c>
    </row>
    <row r="24" spans="2:7" ht="15" customHeight="1" x14ac:dyDescent="0.25">
      <c r="B24" s="43"/>
      <c r="C24" s="46"/>
      <c r="D24" s="46"/>
      <c r="E24" s="46"/>
      <c r="F24" s="46"/>
      <c r="G24" s="46"/>
    </row>
    <row r="25" spans="2:7" ht="15" customHeight="1" x14ac:dyDescent="0.25">
      <c r="B25" s="40" t="s">
        <v>47</v>
      </c>
      <c r="C25" s="47">
        <v>-200</v>
      </c>
      <c r="D25" s="47">
        <v>-200</v>
      </c>
      <c r="E25" s="47">
        <v>-200</v>
      </c>
      <c r="F25" s="47">
        <v>-200</v>
      </c>
      <c r="G25" s="47">
        <v>-200</v>
      </c>
    </row>
    <row r="26" spans="2:7" ht="15" customHeight="1" x14ac:dyDescent="0.25">
      <c r="B26" s="91" t="s">
        <v>63</v>
      </c>
      <c r="C26" s="48">
        <v>-100</v>
      </c>
      <c r="D26" s="48">
        <v>-100</v>
      </c>
      <c r="E26" s="48">
        <v>-100</v>
      </c>
      <c r="F26" s="48">
        <v>-100</v>
      </c>
      <c r="G26" s="48">
        <v>-100</v>
      </c>
    </row>
    <row r="27" spans="2:7" ht="15" customHeight="1" x14ac:dyDescent="0.25">
      <c r="B27" s="42" t="s">
        <v>33</v>
      </c>
      <c r="C27" s="49">
        <f>SUM(C25:C26)</f>
        <v>-300</v>
      </c>
      <c r="D27" s="49">
        <f t="shared" ref="D27:G27" si="0">SUM(D25:D26)</f>
        <v>-300</v>
      </c>
      <c r="E27" s="49">
        <f t="shared" si="0"/>
        <v>-300</v>
      </c>
      <c r="F27" s="49">
        <f t="shared" si="0"/>
        <v>-300</v>
      </c>
      <c r="G27" s="49">
        <f t="shared" si="0"/>
        <v>-300</v>
      </c>
    </row>
    <row r="28" spans="2:7" ht="15" customHeight="1" x14ac:dyDescent="0.25">
      <c r="B28" s="40"/>
      <c r="C28" s="47"/>
      <c r="D28" s="47"/>
      <c r="E28" s="47"/>
      <c r="F28" s="47"/>
      <c r="G28" s="47"/>
    </row>
    <row r="29" spans="2:7" ht="15" customHeight="1" x14ac:dyDescent="0.25">
      <c r="B29" s="40" t="s">
        <v>74</v>
      </c>
      <c r="C29" s="47">
        <v>3250</v>
      </c>
      <c r="D29" s="47">
        <v>3250</v>
      </c>
      <c r="E29" s="47">
        <v>3250</v>
      </c>
      <c r="F29" s="47">
        <v>3250</v>
      </c>
      <c r="G29" s="47">
        <v>3250</v>
      </c>
    </row>
    <row r="30" spans="2:7" ht="15" customHeight="1" x14ac:dyDescent="0.25">
      <c r="B30" s="40" t="s">
        <v>75</v>
      </c>
      <c r="C30" s="44">
        <v>2000</v>
      </c>
      <c r="D30" s="44">
        <v>2000</v>
      </c>
      <c r="E30" s="44">
        <v>2000</v>
      </c>
      <c r="F30" s="44">
        <v>2000</v>
      </c>
      <c r="G30" s="44">
        <v>2000</v>
      </c>
    </row>
    <row r="31" spans="2:7" ht="15" customHeight="1" x14ac:dyDescent="0.25">
      <c r="B31" s="91" t="s">
        <v>60</v>
      </c>
      <c r="C31" s="50">
        <v>0</v>
      </c>
      <c r="D31" s="50">
        <v>0</v>
      </c>
      <c r="E31" s="50">
        <v>0</v>
      </c>
      <c r="F31" s="50">
        <v>0</v>
      </c>
      <c r="G31" s="50">
        <v>0</v>
      </c>
    </row>
    <row r="32" spans="2:7" ht="15" customHeight="1" x14ac:dyDescent="0.25">
      <c r="B32" s="42" t="s">
        <v>2</v>
      </c>
      <c r="C32" s="51">
        <f>SUM(C29:C31)</f>
        <v>5250</v>
      </c>
      <c r="D32" s="51">
        <f t="shared" ref="D32:G32" si="1">SUM(D29:D31)</f>
        <v>5250</v>
      </c>
      <c r="E32" s="51">
        <f t="shared" si="1"/>
        <v>5250</v>
      </c>
      <c r="F32" s="51">
        <f t="shared" si="1"/>
        <v>5250</v>
      </c>
      <c r="G32" s="51">
        <f t="shared" si="1"/>
        <v>5250</v>
      </c>
    </row>
    <row r="33" spans="2:7" ht="15" customHeight="1" thickBot="1" x14ac:dyDescent="0.3">
      <c r="B33" s="43"/>
      <c r="C33" s="52"/>
      <c r="D33" s="52"/>
      <c r="E33" s="52"/>
      <c r="F33" s="52"/>
      <c r="G33" s="52"/>
    </row>
    <row r="34" spans="2:7" ht="15" customHeight="1" thickBot="1" x14ac:dyDescent="0.3">
      <c r="B34" s="32" t="s">
        <v>76</v>
      </c>
      <c r="C34" s="53">
        <f>C32+C23+C27</f>
        <v>1055</v>
      </c>
      <c r="D34" s="53">
        <f t="shared" ref="D34:G34" si="2">D32+D23+D27</f>
        <v>1055</v>
      </c>
      <c r="E34" s="53">
        <f t="shared" si="2"/>
        <v>1205</v>
      </c>
      <c r="F34" s="53">
        <f t="shared" si="2"/>
        <v>1605</v>
      </c>
      <c r="G34" s="53">
        <f t="shared" si="2"/>
        <v>1605</v>
      </c>
    </row>
    <row r="35" spans="2:7" ht="15" customHeight="1" x14ac:dyDescent="0.25"/>
  </sheetData>
  <phoneticPr fontId="7" type="noConversion"/>
  <pageMargins left="0" right="0" top="0" bottom="0" header="0" footer="0"/>
  <pageSetup orientation="landscape" verticalDpi="2048" r:id="rId1"/>
  <headerFooter alignWithMargins="0">
    <oddFooter>&amp;"Helvetica,Regular"&amp;11&amp;P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L364"/>
  <sheetViews>
    <sheetView showGridLines="0" zoomScale="75" zoomScaleNormal="75" workbookViewId="0">
      <selection activeCell="K5" sqref="K5"/>
    </sheetView>
  </sheetViews>
  <sheetFormatPr defaultColWidth="0" defaultRowHeight="15" customHeight="1" zeroHeight="1" x14ac:dyDescent="0.25"/>
  <cols>
    <col min="1" max="1" width="2.09765625" style="19" customWidth="1"/>
    <col min="2" max="2" width="3.59765625" style="19" customWidth="1"/>
    <col min="3" max="3" width="8.09765625" style="19" bestFit="1" customWidth="1"/>
    <col min="4" max="4" width="10.19921875" style="19" customWidth="1"/>
    <col min="5" max="5" width="7" style="19" customWidth="1"/>
    <col min="6" max="6" width="7.8984375" style="19" customWidth="1"/>
    <col min="7" max="7" width="8.59765625" style="19" customWidth="1"/>
    <col min="8" max="8" width="7.09765625" style="19" customWidth="1"/>
    <col min="9" max="9" width="10.8984375" style="19" customWidth="1"/>
    <col min="10" max="10" width="11.69921875" style="19" customWidth="1"/>
    <col min="11" max="11" width="11" style="19" bestFit="1" customWidth="1"/>
    <col min="12" max="12" width="2.19921875" style="19" customWidth="1"/>
    <col min="13" max="16384" width="6.59765625" style="19" hidden="1"/>
  </cols>
  <sheetData>
    <row r="1" spans="2:11" ht="15" customHeight="1" x14ac:dyDescent="0.25"/>
    <row r="2" spans="2:11" s="20" customFormat="1" ht="15.95" customHeight="1" x14ac:dyDescent="0.25">
      <c r="B2" s="159" t="s">
        <v>4</v>
      </c>
      <c r="C2" s="160" t="s">
        <v>3</v>
      </c>
      <c r="D2" s="160" t="s">
        <v>5</v>
      </c>
      <c r="E2" s="160" t="s">
        <v>6</v>
      </c>
      <c r="F2" s="160" t="s">
        <v>7</v>
      </c>
      <c r="G2" s="160" t="s">
        <v>8</v>
      </c>
      <c r="H2" s="160" t="s">
        <v>26</v>
      </c>
      <c r="I2" s="160" t="s">
        <v>27</v>
      </c>
      <c r="J2" s="161" t="s">
        <v>9</v>
      </c>
      <c r="K2" s="162" t="s">
        <v>85</v>
      </c>
    </row>
    <row r="3" spans="2:11" s="20" customFormat="1" ht="15.95" customHeight="1" x14ac:dyDescent="0.25">
      <c r="B3" s="33">
        <v>1</v>
      </c>
      <c r="C3" s="165">
        <v>42736</v>
      </c>
      <c r="D3" s="9">
        <v>200000</v>
      </c>
      <c r="E3" s="10">
        <v>3.3750000000000002E-2</v>
      </c>
      <c r="F3" s="9">
        <f t="shared" ref="F3:F34" si="0">D3*E3/12</f>
        <v>562.5</v>
      </c>
      <c r="G3" s="21">
        <f>-PMT(E3/12,360,$D$3)</f>
        <v>884.1924205350125</v>
      </c>
      <c r="H3" s="22">
        <v>365.81</v>
      </c>
      <c r="I3" s="23">
        <f>SUM(Table2[[#This Row],[PMT]:[Escrow]])</f>
        <v>1250.0024205350126</v>
      </c>
      <c r="J3" s="24">
        <f>SUM(G3:G362)</f>
        <v>318309.27139260317</v>
      </c>
      <c r="K3" s="34"/>
    </row>
    <row r="4" spans="2:11" s="20" customFormat="1" ht="15.95" customHeight="1" x14ac:dyDescent="0.25">
      <c r="B4" s="33">
        <v>2</v>
      </c>
      <c r="C4" s="165">
        <v>42767</v>
      </c>
      <c r="D4" s="9">
        <f t="shared" ref="D4:D35" si="1">D3+F3-G3</f>
        <v>199678.30757946498</v>
      </c>
      <c r="E4" s="10">
        <v>3.3750000000000002E-2</v>
      </c>
      <c r="F4" s="9">
        <f t="shared" si="0"/>
        <v>561.5952400672453</v>
      </c>
      <c r="G4" s="21">
        <f t="shared" ref="G4:G67" si="2">IF(D4&lt;G3,(D4+F4),G3)</f>
        <v>884.1924205350125</v>
      </c>
      <c r="H4" s="22">
        <v>365.81</v>
      </c>
      <c r="I4" s="92">
        <f>IF(D4&lt;I3,(D4+F4+H4),I3)</f>
        <v>1250.0024205350126</v>
      </c>
      <c r="J4" s="17"/>
      <c r="K4" s="34" t="s">
        <v>86</v>
      </c>
    </row>
    <row r="5" spans="2:11" s="20" customFormat="1" ht="15.95" customHeight="1" thickBot="1" x14ac:dyDescent="0.3">
      <c r="B5" s="33">
        <v>3</v>
      </c>
      <c r="C5" s="165">
        <v>42795</v>
      </c>
      <c r="D5" s="9">
        <f t="shared" si="1"/>
        <v>199355.71039899721</v>
      </c>
      <c r="E5" s="10">
        <v>3.3750000000000002E-2</v>
      </c>
      <c r="F5" s="9">
        <f t="shared" si="0"/>
        <v>560.68793549717964</v>
      </c>
      <c r="G5" s="21">
        <f t="shared" si="2"/>
        <v>884.1924205350125</v>
      </c>
      <c r="H5" s="22">
        <v>365.81</v>
      </c>
      <c r="I5" s="92">
        <f t="shared" ref="I5:I66" si="3">IF(D5&lt;I4,(D5+F5+H5),I4)</f>
        <v>1250.0024205350126</v>
      </c>
      <c r="J5" s="25">
        <f>-PMT(E3/12,K5*12,$D$3)*K5*12</f>
        <v>255153.5481868721</v>
      </c>
      <c r="K5" s="35">
        <v>15</v>
      </c>
    </row>
    <row r="6" spans="2:11" s="20" customFormat="1" ht="17.100000000000001" customHeight="1" thickBot="1" x14ac:dyDescent="0.3">
      <c r="B6" s="33">
        <v>4</v>
      </c>
      <c r="C6" s="165">
        <v>42826</v>
      </c>
      <c r="D6" s="9">
        <f t="shared" si="1"/>
        <v>199032.20591395936</v>
      </c>
      <c r="E6" s="10">
        <v>3.3750000000000002E-2</v>
      </c>
      <c r="F6" s="9">
        <f t="shared" si="0"/>
        <v>559.77807913301069</v>
      </c>
      <c r="G6" s="21">
        <f t="shared" si="2"/>
        <v>884.1924205350125</v>
      </c>
      <c r="H6" s="22">
        <v>365.81</v>
      </c>
      <c r="I6" s="92">
        <f t="shared" si="3"/>
        <v>1250.0024205350126</v>
      </c>
      <c r="J6" s="26">
        <f>IF(J5&lt;=0,"",-(J5-J3))</f>
        <v>63155.723205731076</v>
      </c>
      <c r="K6" s="36" t="s">
        <v>10</v>
      </c>
    </row>
    <row r="7" spans="2:11" s="20" customFormat="1" ht="15.95" customHeight="1" x14ac:dyDescent="0.25">
      <c r="B7" s="33">
        <v>5</v>
      </c>
      <c r="C7" s="165">
        <v>42856</v>
      </c>
      <c r="D7" s="9">
        <f t="shared" si="1"/>
        <v>198707.79157255735</v>
      </c>
      <c r="E7" s="10">
        <v>3.3750000000000002E-2</v>
      </c>
      <c r="F7" s="9">
        <f t="shared" si="0"/>
        <v>558.86566379781755</v>
      </c>
      <c r="G7" s="21">
        <f t="shared" si="2"/>
        <v>884.1924205350125</v>
      </c>
      <c r="H7" s="22">
        <v>365.81</v>
      </c>
      <c r="I7" s="92">
        <f t="shared" si="3"/>
        <v>1250.0024205350126</v>
      </c>
      <c r="J7" s="27"/>
      <c r="K7" s="34"/>
    </row>
    <row r="8" spans="2:11" s="20" customFormat="1" ht="15.95" customHeight="1" x14ac:dyDescent="0.25">
      <c r="B8" s="33">
        <v>6</v>
      </c>
      <c r="C8" s="165">
        <v>42887</v>
      </c>
      <c r="D8" s="9">
        <f t="shared" si="1"/>
        <v>198382.46481582016</v>
      </c>
      <c r="E8" s="10">
        <v>3.3750000000000002E-2</v>
      </c>
      <c r="F8" s="9">
        <f t="shared" si="0"/>
        <v>557.95068229449419</v>
      </c>
      <c r="G8" s="21">
        <f t="shared" si="2"/>
        <v>884.1924205350125</v>
      </c>
      <c r="H8" s="22">
        <v>365.81</v>
      </c>
      <c r="I8" s="92">
        <f t="shared" si="3"/>
        <v>1250.0024205350126</v>
      </c>
      <c r="J8" s="17"/>
      <c r="K8" s="34"/>
    </row>
    <row r="9" spans="2:11" s="20" customFormat="1" ht="15.95" customHeight="1" x14ac:dyDescent="0.25">
      <c r="B9" s="33">
        <v>7</v>
      </c>
      <c r="C9" s="165">
        <v>42917</v>
      </c>
      <c r="D9" s="9">
        <f t="shared" si="1"/>
        <v>198056.22307757963</v>
      </c>
      <c r="E9" s="10">
        <v>3.3750000000000002E-2</v>
      </c>
      <c r="F9" s="9">
        <f t="shared" si="0"/>
        <v>557.03312740569277</v>
      </c>
      <c r="G9" s="21">
        <f t="shared" si="2"/>
        <v>884.1924205350125</v>
      </c>
      <c r="H9" s="22">
        <v>365.81</v>
      </c>
      <c r="I9" s="92">
        <f t="shared" si="3"/>
        <v>1250.0024205350126</v>
      </c>
      <c r="J9" s="17"/>
      <c r="K9" s="34"/>
    </row>
    <row r="10" spans="2:11" s="20" customFormat="1" ht="15.95" customHeight="1" x14ac:dyDescent="0.25">
      <c r="B10" s="33">
        <v>8</v>
      </c>
      <c r="C10" s="165">
        <v>42948</v>
      </c>
      <c r="D10" s="9">
        <f t="shared" si="1"/>
        <v>197729.06378445029</v>
      </c>
      <c r="E10" s="10">
        <v>3.3750000000000002E-2</v>
      </c>
      <c r="F10" s="9">
        <f t="shared" si="0"/>
        <v>556.11299189376643</v>
      </c>
      <c r="G10" s="21">
        <f t="shared" si="2"/>
        <v>884.1924205350125</v>
      </c>
      <c r="H10" s="22">
        <v>365.81</v>
      </c>
      <c r="I10" s="92">
        <f t="shared" si="3"/>
        <v>1250.0024205350126</v>
      </c>
      <c r="J10" s="17"/>
      <c r="K10" s="34"/>
    </row>
    <row r="11" spans="2:11" s="20" customFormat="1" ht="15.95" customHeight="1" x14ac:dyDescent="0.25">
      <c r="B11" s="33">
        <v>9</v>
      </c>
      <c r="C11" s="165">
        <v>42979</v>
      </c>
      <c r="D11" s="9">
        <f t="shared" si="1"/>
        <v>197400.98435580905</v>
      </c>
      <c r="E11" s="10">
        <v>3.3750000000000002E-2</v>
      </c>
      <c r="F11" s="9">
        <f t="shared" si="0"/>
        <v>555.19026850071293</v>
      </c>
      <c r="G11" s="21">
        <f t="shared" si="2"/>
        <v>884.1924205350125</v>
      </c>
      <c r="H11" s="22">
        <v>365.81</v>
      </c>
      <c r="I11" s="92">
        <f t="shared" si="3"/>
        <v>1250.0024205350126</v>
      </c>
      <c r="J11" s="17"/>
      <c r="K11" s="34"/>
    </row>
    <row r="12" spans="2:11" s="20" customFormat="1" ht="15.95" customHeight="1" x14ac:dyDescent="0.25">
      <c r="B12" s="33">
        <v>10</v>
      </c>
      <c r="C12" s="165">
        <v>43009</v>
      </c>
      <c r="D12" s="9">
        <f t="shared" si="1"/>
        <v>197071.98220377474</v>
      </c>
      <c r="E12" s="10">
        <v>3.3750000000000002E-2</v>
      </c>
      <c r="F12" s="9">
        <f t="shared" si="0"/>
        <v>554.26494994811651</v>
      </c>
      <c r="G12" s="9">
        <f t="shared" si="2"/>
        <v>884.1924205350125</v>
      </c>
      <c r="H12" s="22">
        <v>365.81</v>
      </c>
      <c r="I12" s="92">
        <f t="shared" si="3"/>
        <v>1250.0024205350126</v>
      </c>
      <c r="J12" s="17"/>
      <c r="K12" s="34"/>
    </row>
    <row r="13" spans="2:11" s="20" customFormat="1" ht="15.95" customHeight="1" x14ac:dyDescent="0.25">
      <c r="B13" s="33">
        <v>11</v>
      </c>
      <c r="C13" s="165">
        <v>43040</v>
      </c>
      <c r="D13" s="9">
        <f t="shared" si="1"/>
        <v>196742.05473318783</v>
      </c>
      <c r="E13" s="10">
        <v>3.3750000000000002E-2</v>
      </c>
      <c r="F13" s="9">
        <f t="shared" si="0"/>
        <v>553.33702893709085</v>
      </c>
      <c r="G13" s="9">
        <f t="shared" si="2"/>
        <v>884.1924205350125</v>
      </c>
      <c r="H13" s="22">
        <v>365.81</v>
      </c>
      <c r="I13" s="22">
        <f t="shared" si="3"/>
        <v>1250.0024205350126</v>
      </c>
      <c r="J13" s="17"/>
      <c r="K13" s="34"/>
    </row>
    <row r="14" spans="2:11" s="20" customFormat="1" ht="15.95" customHeight="1" x14ac:dyDescent="0.25">
      <c r="B14" s="33">
        <v>12</v>
      </c>
      <c r="C14" s="165">
        <v>43070</v>
      </c>
      <c r="D14" s="9">
        <f t="shared" si="1"/>
        <v>196411.19934158991</v>
      </c>
      <c r="E14" s="10">
        <v>3.3750000000000002E-2</v>
      </c>
      <c r="F14" s="9">
        <f t="shared" si="0"/>
        <v>552.40649814822166</v>
      </c>
      <c r="G14" s="9">
        <f t="shared" si="2"/>
        <v>884.1924205350125</v>
      </c>
      <c r="H14" s="22">
        <v>365.81</v>
      </c>
      <c r="I14" s="22">
        <f t="shared" si="3"/>
        <v>1250.0024205350126</v>
      </c>
      <c r="J14" s="17"/>
      <c r="K14" s="34"/>
    </row>
    <row r="15" spans="2:11" s="20" customFormat="1" ht="15.95" customHeight="1" x14ac:dyDescent="0.25">
      <c r="B15" s="33">
        <v>13</v>
      </c>
      <c r="C15" s="165">
        <v>43101</v>
      </c>
      <c r="D15" s="9">
        <f t="shared" si="1"/>
        <v>196079.41341920311</v>
      </c>
      <c r="E15" s="10">
        <v>3.3750000000000002E-2</v>
      </c>
      <c r="F15" s="9">
        <f t="shared" si="0"/>
        <v>551.4733502415088</v>
      </c>
      <c r="G15" s="9">
        <f t="shared" si="2"/>
        <v>884.1924205350125</v>
      </c>
      <c r="H15" s="22">
        <v>365.81</v>
      </c>
      <c r="I15" s="22">
        <f t="shared" si="3"/>
        <v>1250.0024205350126</v>
      </c>
      <c r="J15" s="17"/>
      <c r="K15" s="34"/>
    </row>
    <row r="16" spans="2:11" s="20" customFormat="1" ht="15.95" customHeight="1" x14ac:dyDescent="0.25">
      <c r="B16" s="33">
        <v>14</v>
      </c>
      <c r="C16" s="165">
        <v>43132</v>
      </c>
      <c r="D16" s="9">
        <f t="shared" si="1"/>
        <v>195746.6943489096</v>
      </c>
      <c r="E16" s="10">
        <v>3.3750000000000002E-2</v>
      </c>
      <c r="F16" s="9">
        <f t="shared" si="0"/>
        <v>550.5375778563083</v>
      </c>
      <c r="G16" s="9">
        <f t="shared" si="2"/>
        <v>884.1924205350125</v>
      </c>
      <c r="H16" s="22">
        <v>365.81</v>
      </c>
      <c r="I16" s="22">
        <f t="shared" si="3"/>
        <v>1250.0024205350126</v>
      </c>
      <c r="J16" s="17"/>
      <c r="K16" s="34"/>
    </row>
    <row r="17" spans="2:11" s="20" customFormat="1" ht="15.95" customHeight="1" x14ac:dyDescent="0.25">
      <c r="B17" s="33">
        <v>15</v>
      </c>
      <c r="C17" s="165">
        <v>43160</v>
      </c>
      <c r="D17" s="9">
        <f t="shared" si="1"/>
        <v>195413.03950623088</v>
      </c>
      <c r="E17" s="10">
        <v>3.3750000000000002E-2</v>
      </c>
      <c r="F17" s="9">
        <f t="shared" si="0"/>
        <v>549.59917361127441</v>
      </c>
      <c r="G17" s="9">
        <f t="shared" si="2"/>
        <v>884.1924205350125</v>
      </c>
      <c r="H17" s="22">
        <v>365.81</v>
      </c>
      <c r="I17" s="22">
        <f t="shared" si="3"/>
        <v>1250.0024205350126</v>
      </c>
      <c r="J17" s="17"/>
      <c r="K17" s="34"/>
    </row>
    <row r="18" spans="2:11" s="20" customFormat="1" ht="15.95" customHeight="1" x14ac:dyDescent="0.25">
      <c r="B18" s="33">
        <v>16</v>
      </c>
      <c r="C18" s="165">
        <v>43191</v>
      </c>
      <c r="D18" s="9">
        <f t="shared" si="1"/>
        <v>195078.44625930712</v>
      </c>
      <c r="E18" s="10">
        <v>3.3750000000000002E-2</v>
      </c>
      <c r="F18" s="9">
        <f t="shared" si="0"/>
        <v>548.65813010430134</v>
      </c>
      <c r="G18" s="9">
        <f t="shared" si="2"/>
        <v>884.1924205350125</v>
      </c>
      <c r="H18" s="22">
        <v>365.81</v>
      </c>
      <c r="I18" s="22">
        <f t="shared" si="3"/>
        <v>1250.0024205350126</v>
      </c>
      <c r="J18" s="17"/>
      <c r="K18" s="34"/>
    </row>
    <row r="19" spans="2:11" s="20" customFormat="1" ht="15.95" customHeight="1" x14ac:dyDescent="0.25">
      <c r="B19" s="33">
        <v>17</v>
      </c>
      <c r="C19" s="165">
        <v>43221</v>
      </c>
      <c r="D19" s="9">
        <f t="shared" si="1"/>
        <v>194742.9119688764</v>
      </c>
      <c r="E19" s="10">
        <v>3.3750000000000002E-2</v>
      </c>
      <c r="F19" s="9">
        <f t="shared" si="0"/>
        <v>547.71443991246485</v>
      </c>
      <c r="G19" s="9">
        <f t="shared" si="2"/>
        <v>884.1924205350125</v>
      </c>
      <c r="H19" s="22">
        <v>365.81</v>
      </c>
      <c r="I19" s="22">
        <f t="shared" si="3"/>
        <v>1250.0024205350126</v>
      </c>
      <c r="J19" s="17"/>
      <c r="K19" s="34"/>
    </row>
    <row r="20" spans="2:11" s="20" customFormat="1" ht="15.95" customHeight="1" x14ac:dyDescent="0.25">
      <c r="B20" s="33">
        <v>18</v>
      </c>
      <c r="C20" s="165">
        <v>43252</v>
      </c>
      <c r="D20" s="9">
        <f t="shared" si="1"/>
        <v>194406.43398825385</v>
      </c>
      <c r="E20" s="10">
        <v>3.3750000000000002E-2</v>
      </c>
      <c r="F20" s="9">
        <f t="shared" si="0"/>
        <v>546.76809559196397</v>
      </c>
      <c r="G20" s="9">
        <f t="shared" si="2"/>
        <v>884.1924205350125</v>
      </c>
      <c r="H20" s="22">
        <v>365.81</v>
      </c>
      <c r="I20" s="22">
        <f t="shared" si="3"/>
        <v>1250.0024205350126</v>
      </c>
      <c r="J20" s="17"/>
      <c r="K20" s="34"/>
    </row>
    <row r="21" spans="2:11" s="20" customFormat="1" ht="15.95" customHeight="1" x14ac:dyDescent="0.25">
      <c r="B21" s="33">
        <v>19</v>
      </c>
      <c r="C21" s="165">
        <v>43282</v>
      </c>
      <c r="D21" s="9">
        <f t="shared" si="1"/>
        <v>194069.00966331078</v>
      </c>
      <c r="E21" s="10">
        <v>3.3750000000000002E-2</v>
      </c>
      <c r="F21" s="9">
        <f t="shared" si="0"/>
        <v>545.81908967806157</v>
      </c>
      <c r="G21" s="9">
        <f t="shared" si="2"/>
        <v>884.1924205350125</v>
      </c>
      <c r="H21" s="22">
        <v>365.81</v>
      </c>
      <c r="I21" s="22">
        <f t="shared" si="3"/>
        <v>1250.0024205350126</v>
      </c>
      <c r="J21" s="17"/>
      <c r="K21" s="34"/>
    </row>
    <row r="22" spans="2:11" s="20" customFormat="1" ht="15.95" customHeight="1" x14ac:dyDescent="0.25">
      <c r="B22" s="33">
        <v>20</v>
      </c>
      <c r="C22" s="165">
        <v>43313</v>
      </c>
      <c r="D22" s="9">
        <f t="shared" si="1"/>
        <v>193730.63633245381</v>
      </c>
      <c r="E22" s="10">
        <v>3.3750000000000002E-2</v>
      </c>
      <c r="F22" s="9">
        <f t="shared" si="0"/>
        <v>544.86741468502635</v>
      </c>
      <c r="G22" s="9">
        <f t="shared" si="2"/>
        <v>884.1924205350125</v>
      </c>
      <c r="H22" s="22">
        <v>365.81</v>
      </c>
      <c r="I22" s="22">
        <f t="shared" si="3"/>
        <v>1250.0024205350126</v>
      </c>
      <c r="J22" s="17"/>
      <c r="K22" s="34"/>
    </row>
    <row r="23" spans="2:11" s="20" customFormat="1" ht="15.95" customHeight="1" x14ac:dyDescent="0.25">
      <c r="B23" s="33">
        <v>21</v>
      </c>
      <c r="C23" s="165">
        <v>43344</v>
      </c>
      <c r="D23" s="9">
        <f t="shared" si="1"/>
        <v>193391.31132660381</v>
      </c>
      <c r="E23" s="10">
        <v>3.3750000000000002E-2</v>
      </c>
      <c r="F23" s="9">
        <f t="shared" si="0"/>
        <v>543.91306310607331</v>
      </c>
      <c r="G23" s="9">
        <f t="shared" si="2"/>
        <v>884.1924205350125</v>
      </c>
      <c r="H23" s="22">
        <v>365.81</v>
      </c>
      <c r="I23" s="22">
        <f t="shared" si="3"/>
        <v>1250.0024205350126</v>
      </c>
      <c r="J23" s="17"/>
      <c r="K23" s="34"/>
    </row>
    <row r="24" spans="2:11" s="20" customFormat="1" ht="15.95" customHeight="1" x14ac:dyDescent="0.25">
      <c r="B24" s="33">
        <v>22</v>
      </c>
      <c r="C24" s="165">
        <v>43374</v>
      </c>
      <c r="D24" s="9">
        <f t="shared" si="1"/>
        <v>193051.03196917486</v>
      </c>
      <c r="E24" s="10">
        <v>3.3750000000000002E-2</v>
      </c>
      <c r="F24" s="9">
        <f t="shared" si="0"/>
        <v>542.95602741330435</v>
      </c>
      <c r="G24" s="9">
        <f t="shared" si="2"/>
        <v>884.1924205350125</v>
      </c>
      <c r="H24" s="22">
        <v>365.81</v>
      </c>
      <c r="I24" s="22">
        <f t="shared" si="3"/>
        <v>1250.0024205350126</v>
      </c>
      <c r="J24" s="17"/>
      <c r="K24" s="34"/>
    </row>
    <row r="25" spans="2:11" s="20" customFormat="1" ht="15.95" customHeight="1" x14ac:dyDescent="0.25">
      <c r="B25" s="33">
        <v>23</v>
      </c>
      <c r="C25" s="165">
        <v>43405</v>
      </c>
      <c r="D25" s="9">
        <f t="shared" si="1"/>
        <v>192709.79557605315</v>
      </c>
      <c r="E25" s="10">
        <v>3.3750000000000002E-2</v>
      </c>
      <c r="F25" s="9">
        <f t="shared" si="0"/>
        <v>541.99630005764948</v>
      </c>
      <c r="G25" s="9">
        <f t="shared" si="2"/>
        <v>884.1924205350125</v>
      </c>
      <c r="H25" s="22">
        <v>365.81</v>
      </c>
      <c r="I25" s="22">
        <f t="shared" si="3"/>
        <v>1250.0024205350126</v>
      </c>
      <c r="J25" s="17"/>
      <c r="K25" s="34"/>
    </row>
    <row r="26" spans="2:11" s="20" customFormat="1" ht="15.95" customHeight="1" x14ac:dyDescent="0.25">
      <c r="B26" s="33">
        <v>24</v>
      </c>
      <c r="C26" s="165">
        <v>43435</v>
      </c>
      <c r="D26" s="9">
        <f t="shared" si="1"/>
        <v>192367.59945557578</v>
      </c>
      <c r="E26" s="10">
        <v>3.3750000000000002E-2</v>
      </c>
      <c r="F26" s="9">
        <f t="shared" si="0"/>
        <v>541.03387346880697</v>
      </c>
      <c r="G26" s="9">
        <f t="shared" si="2"/>
        <v>884.1924205350125</v>
      </c>
      <c r="H26" s="22">
        <v>365.81</v>
      </c>
      <c r="I26" s="22">
        <f t="shared" si="3"/>
        <v>1250.0024205350126</v>
      </c>
      <c r="J26" s="17"/>
      <c r="K26" s="34"/>
    </row>
    <row r="27" spans="2:11" s="20" customFormat="1" ht="15.95" customHeight="1" x14ac:dyDescent="0.25">
      <c r="B27" s="33">
        <v>25</v>
      </c>
      <c r="C27" s="165">
        <v>43466</v>
      </c>
      <c r="D27" s="9">
        <f t="shared" si="1"/>
        <v>192024.44090850957</v>
      </c>
      <c r="E27" s="10">
        <v>3.3750000000000002E-2</v>
      </c>
      <c r="F27" s="9">
        <f t="shared" si="0"/>
        <v>540.06874005518318</v>
      </c>
      <c r="G27" s="9">
        <f t="shared" si="2"/>
        <v>884.1924205350125</v>
      </c>
      <c r="H27" s="22">
        <v>365.81</v>
      </c>
      <c r="I27" s="22">
        <f t="shared" si="3"/>
        <v>1250.0024205350126</v>
      </c>
      <c r="J27" s="14" t="s">
        <v>11</v>
      </c>
      <c r="K27" s="34"/>
    </row>
    <row r="28" spans="2:11" s="20" customFormat="1" ht="15.95" customHeight="1" x14ac:dyDescent="0.25">
      <c r="B28" s="33">
        <v>26</v>
      </c>
      <c r="C28" s="165">
        <v>43497</v>
      </c>
      <c r="D28" s="9">
        <f t="shared" si="1"/>
        <v>191680.31722802971</v>
      </c>
      <c r="E28" s="10">
        <v>3.3750000000000002E-2</v>
      </c>
      <c r="F28" s="9">
        <f t="shared" si="0"/>
        <v>539.10089220383361</v>
      </c>
      <c r="G28" s="9">
        <f t="shared" si="2"/>
        <v>884.1924205350125</v>
      </c>
      <c r="H28" s="22">
        <v>365.81</v>
      </c>
      <c r="I28" s="22">
        <f t="shared" si="3"/>
        <v>1250.0024205350126</v>
      </c>
      <c r="J28" s="17"/>
      <c r="K28" s="34"/>
    </row>
    <row r="29" spans="2:11" s="20" customFormat="1" ht="15.95" customHeight="1" x14ac:dyDescent="0.25">
      <c r="B29" s="33">
        <v>27</v>
      </c>
      <c r="C29" s="165">
        <v>43525</v>
      </c>
      <c r="D29" s="9">
        <f t="shared" si="1"/>
        <v>191335.22569969852</v>
      </c>
      <c r="E29" s="10">
        <v>3.3750000000000002E-2</v>
      </c>
      <c r="F29" s="9">
        <f t="shared" si="0"/>
        <v>538.13032228040208</v>
      </c>
      <c r="G29" s="9">
        <f t="shared" si="2"/>
        <v>884.1924205350125</v>
      </c>
      <c r="H29" s="22">
        <v>365.81</v>
      </c>
      <c r="I29" s="22">
        <f t="shared" si="3"/>
        <v>1250.0024205350126</v>
      </c>
      <c r="J29" s="17"/>
      <c r="K29" s="34"/>
    </row>
    <row r="30" spans="2:11" s="20" customFormat="1" ht="15.95" customHeight="1" x14ac:dyDescent="0.25">
      <c r="B30" s="33">
        <v>28</v>
      </c>
      <c r="C30" s="165">
        <v>43556</v>
      </c>
      <c r="D30" s="9">
        <f t="shared" si="1"/>
        <v>190989.1636014439</v>
      </c>
      <c r="E30" s="10">
        <v>3.3750000000000002E-2</v>
      </c>
      <c r="F30" s="9">
        <f t="shared" si="0"/>
        <v>537.15702262906098</v>
      </c>
      <c r="G30" s="9">
        <f t="shared" si="2"/>
        <v>884.1924205350125</v>
      </c>
      <c r="H30" s="22">
        <v>365.81</v>
      </c>
      <c r="I30" s="22">
        <f t="shared" si="3"/>
        <v>1250.0024205350126</v>
      </c>
      <c r="J30" s="17"/>
      <c r="K30" s="34"/>
    </row>
    <row r="31" spans="2:11" s="20" customFormat="1" ht="15.95" customHeight="1" x14ac:dyDescent="0.25">
      <c r="B31" s="33">
        <v>29</v>
      </c>
      <c r="C31" s="165">
        <v>43586</v>
      </c>
      <c r="D31" s="9">
        <f t="shared" si="1"/>
        <v>190642.12820353793</v>
      </c>
      <c r="E31" s="10">
        <v>3.3750000000000002E-2</v>
      </c>
      <c r="F31" s="9">
        <f t="shared" si="0"/>
        <v>536.18098557245048</v>
      </c>
      <c r="G31" s="9">
        <f t="shared" si="2"/>
        <v>884.1924205350125</v>
      </c>
      <c r="H31" s="22">
        <v>365.81</v>
      </c>
      <c r="I31" s="22">
        <f t="shared" si="3"/>
        <v>1250.0024205350126</v>
      </c>
      <c r="J31" s="17"/>
      <c r="K31" s="34"/>
    </row>
    <row r="32" spans="2:11" s="20" customFormat="1" ht="15.95" customHeight="1" x14ac:dyDescent="0.25">
      <c r="B32" s="33">
        <v>30</v>
      </c>
      <c r="C32" s="165">
        <v>43617</v>
      </c>
      <c r="D32" s="9">
        <f t="shared" si="1"/>
        <v>190294.11676857536</v>
      </c>
      <c r="E32" s="10">
        <v>3.3750000000000002E-2</v>
      </c>
      <c r="F32" s="9">
        <f t="shared" si="0"/>
        <v>535.20220341161826</v>
      </c>
      <c r="G32" s="9">
        <f t="shared" si="2"/>
        <v>884.1924205350125</v>
      </c>
      <c r="H32" s="22">
        <v>365.81</v>
      </c>
      <c r="I32" s="22">
        <f t="shared" si="3"/>
        <v>1250.0024205350126</v>
      </c>
      <c r="J32" s="17"/>
      <c r="K32" s="34"/>
    </row>
    <row r="33" spans="2:11" s="20" customFormat="1" ht="15.95" customHeight="1" x14ac:dyDescent="0.25">
      <c r="B33" s="33">
        <v>31</v>
      </c>
      <c r="C33" s="165">
        <v>43647</v>
      </c>
      <c r="D33" s="9">
        <f t="shared" si="1"/>
        <v>189945.12655145195</v>
      </c>
      <c r="E33" s="10">
        <v>3.3750000000000002E-2</v>
      </c>
      <c r="F33" s="9">
        <f t="shared" si="0"/>
        <v>534.22066842595871</v>
      </c>
      <c r="G33" s="9">
        <f t="shared" si="2"/>
        <v>884.1924205350125</v>
      </c>
      <c r="H33" s="22">
        <v>365.81</v>
      </c>
      <c r="I33" s="22">
        <f t="shared" si="3"/>
        <v>1250.0024205350126</v>
      </c>
      <c r="J33" s="17"/>
      <c r="K33" s="34"/>
    </row>
    <row r="34" spans="2:11" s="20" customFormat="1" ht="15.95" customHeight="1" x14ac:dyDescent="0.25">
      <c r="B34" s="33">
        <v>32</v>
      </c>
      <c r="C34" s="165">
        <v>43678</v>
      </c>
      <c r="D34" s="9">
        <f t="shared" si="1"/>
        <v>189595.15479934288</v>
      </c>
      <c r="E34" s="10">
        <v>3.3750000000000002E-2</v>
      </c>
      <c r="F34" s="9">
        <f t="shared" si="0"/>
        <v>533.23637287315194</v>
      </c>
      <c r="G34" s="9">
        <f t="shared" si="2"/>
        <v>884.1924205350125</v>
      </c>
      <c r="H34" s="22">
        <v>365.81</v>
      </c>
      <c r="I34" s="22">
        <f t="shared" si="3"/>
        <v>1250.0024205350126</v>
      </c>
      <c r="J34" s="17"/>
      <c r="K34" s="34"/>
    </row>
    <row r="35" spans="2:11" s="20" customFormat="1" ht="15.95" customHeight="1" x14ac:dyDescent="0.25">
      <c r="B35" s="33">
        <v>33</v>
      </c>
      <c r="C35" s="165">
        <v>43709</v>
      </c>
      <c r="D35" s="9">
        <f t="shared" si="1"/>
        <v>189244.19875168102</v>
      </c>
      <c r="E35" s="10">
        <v>3.3750000000000002E-2</v>
      </c>
      <c r="F35" s="9">
        <f t="shared" ref="F35:F66" si="4">D35*E35/12</f>
        <v>532.24930898910293</v>
      </c>
      <c r="G35" s="9">
        <f t="shared" si="2"/>
        <v>884.1924205350125</v>
      </c>
      <c r="H35" s="22">
        <v>365.81</v>
      </c>
      <c r="I35" s="22">
        <f t="shared" si="3"/>
        <v>1250.0024205350126</v>
      </c>
      <c r="J35" s="17"/>
      <c r="K35" s="34"/>
    </row>
    <row r="36" spans="2:11" s="20" customFormat="1" ht="15.95" customHeight="1" x14ac:dyDescent="0.25">
      <c r="B36" s="33">
        <v>34</v>
      </c>
      <c r="C36" s="165">
        <v>43739</v>
      </c>
      <c r="D36" s="9">
        <f t="shared" ref="D36:D67" si="5">D35+F35-G35</f>
        <v>188892.25564013509</v>
      </c>
      <c r="E36" s="10">
        <v>3.3750000000000002E-2</v>
      </c>
      <c r="F36" s="9">
        <f t="shared" si="4"/>
        <v>531.25946898788004</v>
      </c>
      <c r="G36" s="9">
        <f t="shared" si="2"/>
        <v>884.1924205350125</v>
      </c>
      <c r="H36" s="22">
        <v>365.81</v>
      </c>
      <c r="I36" s="22">
        <f t="shared" si="3"/>
        <v>1250.0024205350126</v>
      </c>
      <c r="J36" s="17"/>
      <c r="K36" s="34"/>
    </row>
    <row r="37" spans="2:11" s="20" customFormat="1" ht="15.95" customHeight="1" x14ac:dyDescent="0.25">
      <c r="B37" s="33">
        <v>35</v>
      </c>
      <c r="C37" s="165">
        <v>43770</v>
      </c>
      <c r="D37" s="9">
        <f t="shared" si="5"/>
        <v>188539.32268858794</v>
      </c>
      <c r="E37" s="10">
        <v>3.3750000000000002E-2</v>
      </c>
      <c r="F37" s="9">
        <f t="shared" si="4"/>
        <v>530.26684506165361</v>
      </c>
      <c r="G37" s="9">
        <f t="shared" si="2"/>
        <v>884.1924205350125</v>
      </c>
      <c r="H37" s="22">
        <v>365.81</v>
      </c>
      <c r="I37" s="22">
        <f t="shared" si="3"/>
        <v>1250.0024205350126</v>
      </c>
      <c r="J37" s="17"/>
      <c r="K37" s="34"/>
    </row>
    <row r="38" spans="2:11" s="20" customFormat="1" ht="15.95" customHeight="1" x14ac:dyDescent="0.25">
      <c r="B38" s="33">
        <v>36</v>
      </c>
      <c r="C38" s="165">
        <v>43800</v>
      </c>
      <c r="D38" s="9">
        <f t="shared" si="5"/>
        <v>188185.39711311457</v>
      </c>
      <c r="E38" s="10">
        <v>3.3750000000000002E-2</v>
      </c>
      <c r="F38" s="9">
        <f t="shared" si="4"/>
        <v>529.27142938063469</v>
      </c>
      <c r="G38" s="9">
        <f t="shared" si="2"/>
        <v>884.1924205350125</v>
      </c>
      <c r="H38" s="22">
        <v>365.81</v>
      </c>
      <c r="I38" s="22">
        <f t="shared" si="3"/>
        <v>1250.0024205350126</v>
      </c>
      <c r="J38" s="17"/>
      <c r="K38" s="34"/>
    </row>
    <row r="39" spans="2:11" s="20" customFormat="1" ht="15.95" customHeight="1" x14ac:dyDescent="0.25">
      <c r="B39" s="33">
        <v>37</v>
      </c>
      <c r="C39" s="165">
        <v>43831</v>
      </c>
      <c r="D39" s="9">
        <f t="shared" si="5"/>
        <v>187830.47612196018</v>
      </c>
      <c r="E39" s="10">
        <v>3.3750000000000002E-2</v>
      </c>
      <c r="F39" s="9">
        <f t="shared" si="4"/>
        <v>528.27321409301305</v>
      </c>
      <c r="G39" s="9">
        <f t="shared" si="2"/>
        <v>884.1924205350125</v>
      </c>
      <c r="H39" s="22">
        <v>365.81</v>
      </c>
      <c r="I39" s="22">
        <f t="shared" si="3"/>
        <v>1250.0024205350126</v>
      </c>
      <c r="J39" s="17"/>
      <c r="K39" s="34"/>
    </row>
    <row r="40" spans="2:11" s="20" customFormat="1" ht="15.95" customHeight="1" x14ac:dyDescent="0.25">
      <c r="B40" s="33">
        <v>38</v>
      </c>
      <c r="C40" s="165">
        <v>43862</v>
      </c>
      <c r="D40" s="9">
        <f t="shared" si="5"/>
        <v>187474.55691551816</v>
      </c>
      <c r="E40" s="10">
        <v>3.3750000000000002E-2</v>
      </c>
      <c r="F40" s="9">
        <f t="shared" si="4"/>
        <v>527.27219132489483</v>
      </c>
      <c r="G40" s="9">
        <f t="shared" si="2"/>
        <v>884.1924205350125</v>
      </c>
      <c r="H40" s="22">
        <v>365.81</v>
      </c>
      <c r="I40" s="22">
        <f t="shared" si="3"/>
        <v>1250.0024205350126</v>
      </c>
      <c r="J40" s="17"/>
      <c r="K40" s="34"/>
    </row>
    <row r="41" spans="2:11" s="20" customFormat="1" ht="15.95" customHeight="1" x14ac:dyDescent="0.25">
      <c r="B41" s="33">
        <v>39</v>
      </c>
      <c r="C41" s="165">
        <v>43891</v>
      </c>
      <c r="D41" s="9">
        <f t="shared" si="5"/>
        <v>187117.63668630802</v>
      </c>
      <c r="E41" s="10">
        <v>3.3750000000000002E-2</v>
      </c>
      <c r="F41" s="9">
        <f t="shared" si="4"/>
        <v>526.26835318024132</v>
      </c>
      <c r="G41" s="9">
        <f t="shared" si="2"/>
        <v>884.1924205350125</v>
      </c>
      <c r="H41" s="22">
        <v>365.81</v>
      </c>
      <c r="I41" s="22">
        <f t="shared" si="3"/>
        <v>1250.0024205350126</v>
      </c>
      <c r="J41" s="17"/>
      <c r="K41" s="34"/>
    </row>
    <row r="42" spans="2:11" s="20" customFormat="1" ht="15.95" customHeight="1" x14ac:dyDescent="0.25">
      <c r="B42" s="33">
        <v>40</v>
      </c>
      <c r="C42" s="165">
        <v>43922</v>
      </c>
      <c r="D42" s="9">
        <f t="shared" si="5"/>
        <v>186759.71261895323</v>
      </c>
      <c r="E42" s="10">
        <v>3.3750000000000002E-2</v>
      </c>
      <c r="F42" s="9">
        <f t="shared" si="4"/>
        <v>525.26169174080599</v>
      </c>
      <c r="G42" s="9">
        <f t="shared" si="2"/>
        <v>884.1924205350125</v>
      </c>
      <c r="H42" s="22">
        <v>365.81</v>
      </c>
      <c r="I42" s="22">
        <f t="shared" si="3"/>
        <v>1250.0024205350126</v>
      </c>
      <c r="J42" s="17"/>
      <c r="K42" s="34"/>
    </row>
    <row r="43" spans="2:11" s="20" customFormat="1" ht="15.95" customHeight="1" x14ac:dyDescent="0.25">
      <c r="B43" s="33">
        <v>41</v>
      </c>
      <c r="C43" s="165">
        <v>43952</v>
      </c>
      <c r="D43" s="9">
        <f t="shared" si="5"/>
        <v>186400.78189015901</v>
      </c>
      <c r="E43" s="10">
        <v>3.3750000000000002E-2</v>
      </c>
      <c r="F43" s="9">
        <f t="shared" si="4"/>
        <v>524.25219906607219</v>
      </c>
      <c r="G43" s="9">
        <f t="shared" si="2"/>
        <v>884.1924205350125</v>
      </c>
      <c r="H43" s="22">
        <v>365.81</v>
      </c>
      <c r="I43" s="22">
        <f t="shared" si="3"/>
        <v>1250.0024205350126</v>
      </c>
      <c r="J43" s="17"/>
      <c r="K43" s="34"/>
    </row>
    <row r="44" spans="2:11" s="20" customFormat="1" ht="15.95" customHeight="1" x14ac:dyDescent="0.25">
      <c r="B44" s="33">
        <v>42</v>
      </c>
      <c r="C44" s="165">
        <v>43983</v>
      </c>
      <c r="D44" s="9">
        <f t="shared" si="5"/>
        <v>186040.84166869006</v>
      </c>
      <c r="E44" s="10">
        <v>3.3750000000000002E-2</v>
      </c>
      <c r="F44" s="9">
        <f t="shared" si="4"/>
        <v>523.23986719319089</v>
      </c>
      <c r="G44" s="9">
        <f t="shared" si="2"/>
        <v>884.1924205350125</v>
      </c>
      <c r="H44" s="22">
        <v>365.81</v>
      </c>
      <c r="I44" s="22">
        <f t="shared" si="3"/>
        <v>1250.0024205350126</v>
      </c>
      <c r="J44" s="17"/>
      <c r="K44" s="34"/>
    </row>
    <row r="45" spans="2:11" s="20" customFormat="1" ht="15.95" customHeight="1" x14ac:dyDescent="0.25">
      <c r="B45" s="33">
        <v>43</v>
      </c>
      <c r="C45" s="165">
        <v>44013</v>
      </c>
      <c r="D45" s="9">
        <f t="shared" si="5"/>
        <v>185679.88911534823</v>
      </c>
      <c r="E45" s="10">
        <v>3.3750000000000002E-2</v>
      </c>
      <c r="F45" s="9">
        <f t="shared" si="4"/>
        <v>522.22468813691694</v>
      </c>
      <c r="G45" s="9">
        <f t="shared" si="2"/>
        <v>884.1924205350125</v>
      </c>
      <c r="H45" s="22">
        <v>365.81</v>
      </c>
      <c r="I45" s="22">
        <f t="shared" si="3"/>
        <v>1250.0024205350126</v>
      </c>
      <c r="J45" s="17"/>
      <c r="K45" s="34"/>
    </row>
    <row r="46" spans="2:11" s="20" customFormat="1" ht="15.95" customHeight="1" x14ac:dyDescent="0.25">
      <c r="B46" s="33">
        <v>44</v>
      </c>
      <c r="C46" s="165">
        <v>44044</v>
      </c>
      <c r="D46" s="9">
        <f t="shared" si="5"/>
        <v>185317.92138295012</v>
      </c>
      <c r="E46" s="10">
        <v>3.3750000000000002E-2</v>
      </c>
      <c r="F46" s="9">
        <f t="shared" si="4"/>
        <v>521.20665388954728</v>
      </c>
      <c r="G46" s="9">
        <f t="shared" si="2"/>
        <v>884.1924205350125</v>
      </c>
      <c r="H46" s="22">
        <v>365.81</v>
      </c>
      <c r="I46" s="22">
        <f t="shared" si="3"/>
        <v>1250.0024205350126</v>
      </c>
      <c r="J46" s="17"/>
      <c r="K46" s="34"/>
    </row>
    <row r="47" spans="2:11" s="20" customFormat="1" ht="15.95" customHeight="1" x14ac:dyDescent="0.25">
      <c r="B47" s="33">
        <v>45</v>
      </c>
      <c r="C47" s="165">
        <v>44075</v>
      </c>
      <c r="D47" s="9">
        <f t="shared" si="5"/>
        <v>184954.93561630466</v>
      </c>
      <c r="E47" s="10">
        <v>3.3750000000000002E-2</v>
      </c>
      <c r="F47" s="9">
        <f t="shared" si="4"/>
        <v>520.18575642085682</v>
      </c>
      <c r="G47" s="9">
        <f t="shared" si="2"/>
        <v>884.1924205350125</v>
      </c>
      <c r="H47" s="22">
        <v>365.81</v>
      </c>
      <c r="I47" s="22">
        <f t="shared" si="3"/>
        <v>1250.0024205350126</v>
      </c>
      <c r="J47" s="17"/>
      <c r="K47" s="34"/>
    </row>
    <row r="48" spans="2:11" s="20" customFormat="1" ht="15.95" customHeight="1" x14ac:dyDescent="0.25">
      <c r="B48" s="33">
        <v>46</v>
      </c>
      <c r="C48" s="165">
        <v>44105</v>
      </c>
      <c r="D48" s="9">
        <f t="shared" si="5"/>
        <v>184590.9289521905</v>
      </c>
      <c r="E48" s="10">
        <v>3.3750000000000002E-2</v>
      </c>
      <c r="F48" s="9">
        <f t="shared" si="4"/>
        <v>519.16198767803587</v>
      </c>
      <c r="G48" s="9">
        <f t="shared" si="2"/>
        <v>884.1924205350125</v>
      </c>
      <c r="H48" s="22">
        <v>365.81</v>
      </c>
      <c r="I48" s="22">
        <f t="shared" si="3"/>
        <v>1250.0024205350126</v>
      </c>
      <c r="J48" s="17"/>
      <c r="K48" s="34"/>
    </row>
    <row r="49" spans="2:11" s="20" customFormat="1" ht="15.95" customHeight="1" x14ac:dyDescent="0.25">
      <c r="B49" s="33">
        <v>47</v>
      </c>
      <c r="C49" s="165">
        <v>44136</v>
      </c>
      <c r="D49" s="9">
        <f t="shared" si="5"/>
        <v>184225.89851933351</v>
      </c>
      <c r="E49" s="10">
        <v>3.3750000000000002E-2</v>
      </c>
      <c r="F49" s="9">
        <f t="shared" si="4"/>
        <v>518.1353395856255</v>
      </c>
      <c r="G49" s="9">
        <f t="shared" si="2"/>
        <v>884.1924205350125</v>
      </c>
      <c r="H49" s="22">
        <v>365.81</v>
      </c>
      <c r="I49" s="22">
        <f t="shared" si="3"/>
        <v>1250.0024205350126</v>
      </c>
      <c r="J49" s="17"/>
      <c r="K49" s="34"/>
    </row>
    <row r="50" spans="2:11" s="20" customFormat="1" ht="15.95" customHeight="1" x14ac:dyDescent="0.25">
      <c r="B50" s="33">
        <v>48</v>
      </c>
      <c r="C50" s="165">
        <v>44166</v>
      </c>
      <c r="D50" s="9">
        <f t="shared" si="5"/>
        <v>183859.84143838412</v>
      </c>
      <c r="E50" s="10">
        <v>3.3750000000000002E-2</v>
      </c>
      <c r="F50" s="9">
        <f t="shared" si="4"/>
        <v>517.10580404545533</v>
      </c>
      <c r="G50" s="9">
        <f t="shared" si="2"/>
        <v>884.1924205350125</v>
      </c>
      <c r="H50" s="22">
        <v>365.81</v>
      </c>
      <c r="I50" s="22">
        <f t="shared" si="3"/>
        <v>1250.0024205350126</v>
      </c>
      <c r="J50" s="14" t="s">
        <v>11</v>
      </c>
      <c r="K50" s="34"/>
    </row>
    <row r="51" spans="2:11" s="20" customFormat="1" ht="15.95" customHeight="1" x14ac:dyDescent="0.25">
      <c r="B51" s="33">
        <v>49</v>
      </c>
      <c r="C51" s="165">
        <v>44197</v>
      </c>
      <c r="D51" s="9">
        <f t="shared" si="5"/>
        <v>183492.75482189454</v>
      </c>
      <c r="E51" s="10">
        <v>3.3750000000000002E-2</v>
      </c>
      <c r="F51" s="9">
        <f t="shared" si="4"/>
        <v>516.07337293657849</v>
      </c>
      <c r="G51" s="9">
        <f t="shared" si="2"/>
        <v>884.1924205350125</v>
      </c>
      <c r="H51" s="22">
        <v>365.81</v>
      </c>
      <c r="I51" s="22">
        <f t="shared" si="3"/>
        <v>1250.0024205350126</v>
      </c>
      <c r="J51" s="17"/>
      <c r="K51" s="34"/>
    </row>
    <row r="52" spans="2:11" s="20" customFormat="1" ht="15.95" customHeight="1" x14ac:dyDescent="0.25">
      <c r="B52" s="33">
        <v>50</v>
      </c>
      <c r="C52" s="165">
        <v>44228</v>
      </c>
      <c r="D52" s="9">
        <f t="shared" si="5"/>
        <v>183124.6357742961</v>
      </c>
      <c r="E52" s="10">
        <v>3.3750000000000002E-2</v>
      </c>
      <c r="F52" s="9">
        <f t="shared" si="4"/>
        <v>515.03803811520777</v>
      </c>
      <c r="G52" s="9">
        <f t="shared" si="2"/>
        <v>884.1924205350125</v>
      </c>
      <c r="H52" s="22">
        <v>365.81</v>
      </c>
      <c r="I52" s="22">
        <f t="shared" si="3"/>
        <v>1250.0024205350126</v>
      </c>
      <c r="J52" s="17"/>
      <c r="K52" s="34"/>
    </row>
    <row r="53" spans="2:11" s="20" customFormat="1" ht="15.95" customHeight="1" x14ac:dyDescent="0.25">
      <c r="B53" s="33">
        <v>51</v>
      </c>
      <c r="C53" s="165">
        <v>44256</v>
      </c>
      <c r="D53" s="9">
        <f t="shared" si="5"/>
        <v>182755.4813918763</v>
      </c>
      <c r="E53" s="10">
        <v>3.3750000000000002E-2</v>
      </c>
      <c r="F53" s="9">
        <f t="shared" si="4"/>
        <v>513.99979141465212</v>
      </c>
      <c r="G53" s="9">
        <f t="shared" si="2"/>
        <v>884.1924205350125</v>
      </c>
      <c r="H53" s="22">
        <v>365.81</v>
      </c>
      <c r="I53" s="22">
        <f t="shared" si="3"/>
        <v>1250.0024205350126</v>
      </c>
      <c r="J53" s="17"/>
      <c r="K53" s="34"/>
    </row>
    <row r="54" spans="2:11" s="20" customFormat="1" ht="15.95" customHeight="1" x14ac:dyDescent="0.25">
      <c r="B54" s="33">
        <v>52</v>
      </c>
      <c r="C54" s="165">
        <v>44287</v>
      </c>
      <c r="D54" s="9">
        <f t="shared" si="5"/>
        <v>182385.28876275592</v>
      </c>
      <c r="E54" s="10">
        <v>3.3750000000000002E-2</v>
      </c>
      <c r="F54" s="9">
        <f t="shared" si="4"/>
        <v>512.95862464525101</v>
      </c>
      <c r="G54" s="9">
        <f t="shared" si="2"/>
        <v>884.1924205350125</v>
      </c>
      <c r="H54" s="22">
        <v>365.81</v>
      </c>
      <c r="I54" s="22">
        <f t="shared" si="3"/>
        <v>1250.0024205350126</v>
      </c>
      <c r="J54" s="17"/>
      <c r="K54" s="34"/>
    </row>
    <row r="55" spans="2:11" s="20" customFormat="1" ht="15.95" customHeight="1" x14ac:dyDescent="0.25">
      <c r="B55" s="33">
        <v>53</v>
      </c>
      <c r="C55" s="165">
        <v>44317</v>
      </c>
      <c r="D55" s="9">
        <f t="shared" si="5"/>
        <v>182014.05496686616</v>
      </c>
      <c r="E55" s="10">
        <v>3.3750000000000002E-2</v>
      </c>
      <c r="F55" s="9">
        <f t="shared" si="4"/>
        <v>511.91452959431109</v>
      </c>
      <c r="G55" s="9">
        <f t="shared" si="2"/>
        <v>884.1924205350125</v>
      </c>
      <c r="H55" s="22">
        <v>365.81</v>
      </c>
      <c r="I55" s="22">
        <f t="shared" si="3"/>
        <v>1250.0024205350126</v>
      </c>
      <c r="J55" s="17"/>
      <c r="K55" s="34"/>
    </row>
    <row r="56" spans="2:11" s="20" customFormat="1" ht="15.95" customHeight="1" x14ac:dyDescent="0.25">
      <c r="B56" s="33">
        <v>54</v>
      </c>
      <c r="C56" s="165">
        <v>44348</v>
      </c>
      <c r="D56" s="9">
        <f t="shared" si="5"/>
        <v>181641.77707592543</v>
      </c>
      <c r="E56" s="10">
        <v>3.3750000000000002E-2</v>
      </c>
      <c r="F56" s="9">
        <f t="shared" si="4"/>
        <v>510.86749802604032</v>
      </c>
      <c r="G56" s="9">
        <f t="shared" si="2"/>
        <v>884.1924205350125</v>
      </c>
      <c r="H56" s="22">
        <v>365.81</v>
      </c>
      <c r="I56" s="22">
        <f t="shared" si="3"/>
        <v>1250.0024205350126</v>
      </c>
      <c r="J56" s="17"/>
      <c r="K56" s="34"/>
    </row>
    <row r="57" spans="2:11" s="20" customFormat="1" ht="15.95" customHeight="1" x14ac:dyDescent="0.25">
      <c r="B57" s="33">
        <v>55</v>
      </c>
      <c r="C57" s="165">
        <v>44378</v>
      </c>
      <c r="D57" s="9">
        <f t="shared" si="5"/>
        <v>181268.45215341647</v>
      </c>
      <c r="E57" s="10">
        <v>3.3750000000000002E-2</v>
      </c>
      <c r="F57" s="9">
        <f t="shared" si="4"/>
        <v>509.81752168148387</v>
      </c>
      <c r="G57" s="9">
        <f t="shared" si="2"/>
        <v>884.1924205350125</v>
      </c>
      <c r="H57" s="22">
        <v>365.81</v>
      </c>
      <c r="I57" s="22">
        <f t="shared" si="3"/>
        <v>1250.0024205350126</v>
      </c>
      <c r="J57" s="17"/>
      <c r="K57" s="34"/>
    </row>
    <row r="58" spans="2:11" s="20" customFormat="1" ht="15.95" customHeight="1" x14ac:dyDescent="0.25">
      <c r="B58" s="33">
        <v>56</v>
      </c>
      <c r="C58" s="165">
        <v>44409</v>
      </c>
      <c r="D58" s="9">
        <f t="shared" si="5"/>
        <v>180894.07725456293</v>
      </c>
      <c r="E58" s="10">
        <v>3.3750000000000002E-2</v>
      </c>
      <c r="F58" s="9">
        <f t="shared" si="4"/>
        <v>508.76459227845822</v>
      </c>
      <c r="G58" s="9">
        <f t="shared" si="2"/>
        <v>884.1924205350125</v>
      </c>
      <c r="H58" s="22">
        <v>365.81</v>
      </c>
      <c r="I58" s="22">
        <f t="shared" si="3"/>
        <v>1250.0024205350126</v>
      </c>
      <c r="J58" s="17"/>
      <c r="K58" s="34"/>
    </row>
    <row r="59" spans="2:11" s="20" customFormat="1" ht="15.95" customHeight="1" x14ac:dyDescent="0.25">
      <c r="B59" s="33">
        <v>57</v>
      </c>
      <c r="C59" s="165">
        <v>44440</v>
      </c>
      <c r="D59" s="9">
        <f t="shared" si="5"/>
        <v>180518.64942630637</v>
      </c>
      <c r="E59" s="10">
        <v>3.3750000000000002E-2</v>
      </c>
      <c r="F59" s="9">
        <f t="shared" si="4"/>
        <v>507.70870151148665</v>
      </c>
      <c r="G59" s="9">
        <f t="shared" si="2"/>
        <v>884.1924205350125</v>
      </c>
      <c r="H59" s="22">
        <v>365.81</v>
      </c>
      <c r="I59" s="22">
        <f t="shared" si="3"/>
        <v>1250.0024205350126</v>
      </c>
      <c r="J59" s="17"/>
      <c r="K59" s="34"/>
    </row>
    <row r="60" spans="2:11" s="20" customFormat="1" ht="15.95" customHeight="1" x14ac:dyDescent="0.25">
      <c r="B60" s="33">
        <v>58</v>
      </c>
      <c r="C60" s="165">
        <v>44470</v>
      </c>
      <c r="D60" s="9">
        <f t="shared" si="5"/>
        <v>180142.16570728284</v>
      </c>
      <c r="E60" s="10">
        <v>3.3750000000000002E-2</v>
      </c>
      <c r="F60" s="9">
        <f t="shared" si="4"/>
        <v>506.64984105173306</v>
      </c>
      <c r="G60" s="9">
        <f t="shared" si="2"/>
        <v>884.1924205350125</v>
      </c>
      <c r="H60" s="22">
        <v>365.81</v>
      </c>
      <c r="I60" s="22">
        <f t="shared" si="3"/>
        <v>1250.0024205350126</v>
      </c>
      <c r="J60" s="17"/>
      <c r="K60" s="34"/>
    </row>
    <row r="61" spans="2:11" s="20" customFormat="1" ht="15.95" customHeight="1" x14ac:dyDescent="0.25">
      <c r="B61" s="33">
        <v>59</v>
      </c>
      <c r="C61" s="165">
        <v>44501</v>
      </c>
      <c r="D61" s="9">
        <f t="shared" si="5"/>
        <v>179764.62312779954</v>
      </c>
      <c r="E61" s="10">
        <v>3.3750000000000002E-2</v>
      </c>
      <c r="F61" s="9">
        <f t="shared" si="4"/>
        <v>505.58800254693625</v>
      </c>
      <c r="G61" s="9">
        <f t="shared" si="2"/>
        <v>884.1924205350125</v>
      </c>
      <c r="H61" s="22">
        <v>365.81</v>
      </c>
      <c r="I61" s="22">
        <f t="shared" si="3"/>
        <v>1250.0024205350126</v>
      </c>
      <c r="J61" s="17"/>
      <c r="K61" s="34"/>
    </row>
    <row r="62" spans="2:11" s="20" customFormat="1" ht="15.95" customHeight="1" x14ac:dyDescent="0.25">
      <c r="B62" s="33">
        <v>60</v>
      </c>
      <c r="C62" s="165">
        <v>44531</v>
      </c>
      <c r="D62" s="9">
        <f t="shared" si="5"/>
        <v>179386.01870981144</v>
      </c>
      <c r="E62" s="10">
        <v>3.3750000000000002E-2</v>
      </c>
      <c r="F62" s="9">
        <f t="shared" si="4"/>
        <v>504.5231776213447</v>
      </c>
      <c r="G62" s="9">
        <f t="shared" si="2"/>
        <v>884.1924205350125</v>
      </c>
      <c r="H62" s="22">
        <v>365.81</v>
      </c>
      <c r="I62" s="22">
        <f t="shared" si="3"/>
        <v>1250.0024205350126</v>
      </c>
      <c r="J62" s="17"/>
      <c r="K62" s="34"/>
    </row>
    <row r="63" spans="2:11" s="20" customFormat="1" ht="15.95" customHeight="1" x14ac:dyDescent="0.25">
      <c r="B63" s="33">
        <v>61</v>
      </c>
      <c r="C63" s="165">
        <v>44562</v>
      </c>
      <c r="D63" s="9">
        <f t="shared" si="5"/>
        <v>179006.34946689775</v>
      </c>
      <c r="E63" s="10">
        <v>3.3750000000000002E-2</v>
      </c>
      <c r="F63" s="9">
        <f t="shared" si="4"/>
        <v>503.45535787564995</v>
      </c>
      <c r="G63" s="9">
        <f t="shared" si="2"/>
        <v>884.1924205350125</v>
      </c>
      <c r="H63" s="22">
        <v>365.81</v>
      </c>
      <c r="I63" s="22">
        <f t="shared" si="3"/>
        <v>1250.0024205350126</v>
      </c>
      <c r="J63" s="17"/>
      <c r="K63" s="34"/>
    </row>
    <row r="64" spans="2:11" s="20" customFormat="1" ht="15.95" customHeight="1" x14ac:dyDescent="0.25">
      <c r="B64" s="33">
        <v>62</v>
      </c>
      <c r="C64" s="165">
        <v>44593</v>
      </c>
      <c r="D64" s="9">
        <f t="shared" si="5"/>
        <v>178625.61240423837</v>
      </c>
      <c r="E64" s="10">
        <v>3.3750000000000002E-2</v>
      </c>
      <c r="F64" s="9">
        <f t="shared" si="4"/>
        <v>502.38453488692045</v>
      </c>
      <c r="G64" s="9">
        <f t="shared" si="2"/>
        <v>884.1924205350125</v>
      </c>
      <c r="H64" s="22">
        <v>365.81</v>
      </c>
      <c r="I64" s="22">
        <f t="shared" si="3"/>
        <v>1250.0024205350126</v>
      </c>
      <c r="J64" s="17"/>
      <c r="K64" s="34"/>
    </row>
    <row r="65" spans="2:11" s="20" customFormat="1" ht="15.95" customHeight="1" x14ac:dyDescent="0.25">
      <c r="B65" s="33">
        <v>63</v>
      </c>
      <c r="C65" s="165">
        <v>44621</v>
      </c>
      <c r="D65" s="9">
        <f t="shared" si="5"/>
        <v>178243.80451859027</v>
      </c>
      <c r="E65" s="10">
        <v>3.3750000000000002E-2</v>
      </c>
      <c r="F65" s="9">
        <f t="shared" si="4"/>
        <v>501.31070020853514</v>
      </c>
      <c r="G65" s="9">
        <f t="shared" si="2"/>
        <v>884.1924205350125</v>
      </c>
      <c r="H65" s="22">
        <v>365.81</v>
      </c>
      <c r="I65" s="22">
        <f t="shared" si="3"/>
        <v>1250.0024205350126</v>
      </c>
      <c r="J65" s="17"/>
      <c r="K65" s="34"/>
    </row>
    <row r="66" spans="2:11" s="20" customFormat="1" ht="15.95" customHeight="1" x14ac:dyDescent="0.25">
      <c r="B66" s="33">
        <v>64</v>
      </c>
      <c r="C66" s="165">
        <v>44652</v>
      </c>
      <c r="D66" s="9">
        <f t="shared" si="5"/>
        <v>177860.92279826378</v>
      </c>
      <c r="E66" s="10">
        <v>3.3750000000000002E-2</v>
      </c>
      <c r="F66" s="9">
        <f t="shared" si="4"/>
        <v>500.23384537011697</v>
      </c>
      <c r="G66" s="9">
        <f t="shared" si="2"/>
        <v>884.1924205350125</v>
      </c>
      <c r="H66" s="22">
        <v>365.81</v>
      </c>
      <c r="I66" s="22">
        <f t="shared" si="3"/>
        <v>1250.0024205350126</v>
      </c>
      <c r="J66" s="17"/>
      <c r="K66" s="34"/>
    </row>
    <row r="67" spans="2:11" s="20" customFormat="1" ht="15.95" customHeight="1" x14ac:dyDescent="0.25">
      <c r="B67" s="33">
        <v>65</v>
      </c>
      <c r="C67" s="165">
        <v>44682</v>
      </c>
      <c r="D67" s="9">
        <f t="shared" si="5"/>
        <v>177476.96422309888</v>
      </c>
      <c r="E67" s="10">
        <v>3.3750000000000002E-2</v>
      </c>
      <c r="F67" s="9">
        <f t="shared" ref="F67:F98" si="6">D67*E67/12</f>
        <v>499.15396187746563</v>
      </c>
      <c r="G67" s="9">
        <f t="shared" si="2"/>
        <v>884.1924205350125</v>
      </c>
      <c r="H67" s="22">
        <v>365.81</v>
      </c>
      <c r="I67" s="22">
        <f t="shared" ref="I67:I130" si="7">IF(D67&lt;I66,(D67+F67+H67),I66)</f>
        <v>1250.0024205350126</v>
      </c>
      <c r="J67" s="17"/>
      <c r="K67" s="34"/>
    </row>
    <row r="68" spans="2:11" s="20" customFormat="1" ht="15.95" customHeight="1" x14ac:dyDescent="0.25">
      <c r="B68" s="33">
        <v>66</v>
      </c>
      <c r="C68" s="165">
        <v>44713</v>
      </c>
      <c r="D68" s="9">
        <f t="shared" ref="D68:D99" si="8">D67+F67-G67</f>
        <v>177091.92576444132</v>
      </c>
      <c r="E68" s="10">
        <v>3.3750000000000002E-2</v>
      </c>
      <c r="F68" s="9">
        <f t="shared" si="6"/>
        <v>498.07104121249125</v>
      </c>
      <c r="G68" s="9">
        <f t="shared" ref="G68:G131" si="9">IF(D68&lt;G67,(D68+F68),G67)</f>
        <v>884.1924205350125</v>
      </c>
      <c r="H68" s="22">
        <v>365.81</v>
      </c>
      <c r="I68" s="22">
        <f t="shared" si="7"/>
        <v>1250.0024205350126</v>
      </c>
      <c r="J68" s="17"/>
      <c r="K68" s="34"/>
    </row>
    <row r="69" spans="2:11" s="20" customFormat="1" ht="15.95" customHeight="1" x14ac:dyDescent="0.25">
      <c r="B69" s="33">
        <v>67</v>
      </c>
      <c r="C69" s="165">
        <v>44743</v>
      </c>
      <c r="D69" s="9">
        <f t="shared" si="8"/>
        <v>176705.8043851188</v>
      </c>
      <c r="E69" s="10">
        <v>3.3750000000000002E-2</v>
      </c>
      <c r="F69" s="9">
        <f t="shared" si="6"/>
        <v>496.98507483314665</v>
      </c>
      <c r="G69" s="9">
        <f t="shared" si="9"/>
        <v>884.1924205350125</v>
      </c>
      <c r="H69" s="22">
        <v>365.81</v>
      </c>
      <c r="I69" s="22">
        <f t="shared" si="7"/>
        <v>1250.0024205350126</v>
      </c>
      <c r="J69" s="17"/>
      <c r="K69" s="34"/>
    </row>
    <row r="70" spans="2:11" s="20" customFormat="1" ht="15.95" customHeight="1" x14ac:dyDescent="0.25">
      <c r="B70" s="33">
        <v>68</v>
      </c>
      <c r="C70" s="165">
        <v>44774</v>
      </c>
      <c r="D70" s="9">
        <f t="shared" si="8"/>
        <v>176318.59703941693</v>
      </c>
      <c r="E70" s="10">
        <v>3.3750000000000002E-2</v>
      </c>
      <c r="F70" s="9">
        <f t="shared" si="6"/>
        <v>495.89605417336014</v>
      </c>
      <c r="G70" s="9">
        <f t="shared" si="9"/>
        <v>884.1924205350125</v>
      </c>
      <c r="H70" s="22">
        <v>365.81</v>
      </c>
      <c r="I70" s="22">
        <f t="shared" si="7"/>
        <v>1250.0024205350126</v>
      </c>
      <c r="J70" s="17"/>
      <c r="K70" s="34"/>
    </row>
    <row r="71" spans="2:11" s="20" customFormat="1" ht="15.95" customHeight="1" x14ac:dyDescent="0.25">
      <c r="B71" s="33">
        <v>69</v>
      </c>
      <c r="C71" s="165">
        <v>44805</v>
      </c>
      <c r="D71" s="9">
        <f t="shared" si="8"/>
        <v>175930.30067305526</v>
      </c>
      <c r="E71" s="10">
        <v>3.3750000000000002E-2</v>
      </c>
      <c r="F71" s="9">
        <f t="shared" si="6"/>
        <v>494.80397064296795</v>
      </c>
      <c r="G71" s="9">
        <f t="shared" si="9"/>
        <v>884.1924205350125</v>
      </c>
      <c r="H71" s="22">
        <v>365.81</v>
      </c>
      <c r="I71" s="22">
        <f t="shared" si="7"/>
        <v>1250.0024205350126</v>
      </c>
      <c r="J71" s="17"/>
      <c r="K71" s="34"/>
    </row>
    <row r="72" spans="2:11" s="20" customFormat="1" ht="15.95" customHeight="1" x14ac:dyDescent="0.25">
      <c r="B72" s="33">
        <v>70</v>
      </c>
      <c r="C72" s="165">
        <v>44835</v>
      </c>
      <c r="D72" s="9">
        <f t="shared" si="8"/>
        <v>175540.91222316321</v>
      </c>
      <c r="E72" s="10">
        <v>3.3750000000000002E-2</v>
      </c>
      <c r="F72" s="9">
        <f t="shared" si="6"/>
        <v>493.70881562764657</v>
      </c>
      <c r="G72" s="9">
        <f t="shared" si="9"/>
        <v>884.1924205350125</v>
      </c>
      <c r="H72" s="22">
        <v>365.81</v>
      </c>
      <c r="I72" s="22">
        <f t="shared" si="7"/>
        <v>1250.0024205350126</v>
      </c>
      <c r="J72" s="17"/>
      <c r="K72" s="34"/>
    </row>
    <row r="73" spans="2:11" s="20" customFormat="1" ht="15.95" customHeight="1" x14ac:dyDescent="0.25">
      <c r="B73" s="33">
        <v>71</v>
      </c>
      <c r="C73" s="165">
        <v>44866</v>
      </c>
      <c r="D73" s="9">
        <f t="shared" si="8"/>
        <v>175150.42861825583</v>
      </c>
      <c r="E73" s="10">
        <v>3.3750000000000002E-2</v>
      </c>
      <c r="F73" s="9">
        <f t="shared" si="6"/>
        <v>492.61058048884456</v>
      </c>
      <c r="G73" s="9">
        <f t="shared" si="9"/>
        <v>884.1924205350125</v>
      </c>
      <c r="H73" s="22">
        <v>365.81</v>
      </c>
      <c r="I73" s="22">
        <f t="shared" si="7"/>
        <v>1250.0024205350126</v>
      </c>
      <c r="J73" s="17"/>
      <c r="K73" s="34"/>
    </row>
    <row r="74" spans="2:11" s="20" customFormat="1" ht="15.95" customHeight="1" x14ac:dyDescent="0.25">
      <c r="B74" s="33">
        <v>72</v>
      </c>
      <c r="C74" s="165">
        <v>44896</v>
      </c>
      <c r="D74" s="9">
        <f t="shared" si="8"/>
        <v>174758.84677820964</v>
      </c>
      <c r="E74" s="10">
        <v>3.3750000000000002E-2</v>
      </c>
      <c r="F74" s="9">
        <f t="shared" si="6"/>
        <v>491.50925656371464</v>
      </c>
      <c r="G74" s="9">
        <f t="shared" si="9"/>
        <v>884.1924205350125</v>
      </c>
      <c r="H74" s="22">
        <v>365.81</v>
      </c>
      <c r="I74" s="22">
        <f t="shared" si="7"/>
        <v>1250.0024205350126</v>
      </c>
      <c r="J74" s="17"/>
      <c r="K74" s="34"/>
    </row>
    <row r="75" spans="2:11" s="20" customFormat="1" ht="15.95" customHeight="1" x14ac:dyDescent="0.25">
      <c r="B75" s="33">
        <v>73</v>
      </c>
      <c r="C75" s="165">
        <v>44927</v>
      </c>
      <c r="D75" s="9">
        <f t="shared" si="8"/>
        <v>174366.16361423832</v>
      </c>
      <c r="E75" s="10">
        <v>3.3750000000000002E-2</v>
      </c>
      <c r="F75" s="9">
        <f t="shared" si="6"/>
        <v>490.40483516504531</v>
      </c>
      <c r="G75" s="9">
        <f t="shared" si="9"/>
        <v>884.1924205350125</v>
      </c>
      <c r="H75" s="22">
        <v>365.81</v>
      </c>
      <c r="I75" s="22">
        <f t="shared" si="7"/>
        <v>1250.0024205350126</v>
      </c>
      <c r="J75" s="17"/>
      <c r="K75" s="34"/>
    </row>
    <row r="76" spans="2:11" s="20" customFormat="1" ht="15.95" customHeight="1" x14ac:dyDescent="0.25">
      <c r="B76" s="33">
        <v>74</v>
      </c>
      <c r="C76" s="165">
        <v>44958</v>
      </c>
      <c r="D76" s="9">
        <f t="shared" si="8"/>
        <v>173972.37602886834</v>
      </c>
      <c r="E76" s="10">
        <v>3.3750000000000002E-2</v>
      </c>
      <c r="F76" s="9">
        <f t="shared" si="6"/>
        <v>489.29730758119223</v>
      </c>
      <c r="G76" s="9">
        <f t="shared" si="9"/>
        <v>884.1924205350125</v>
      </c>
      <c r="H76" s="22">
        <v>365.81</v>
      </c>
      <c r="I76" s="22">
        <f t="shared" si="7"/>
        <v>1250.0024205350126</v>
      </c>
      <c r="J76" s="17"/>
      <c r="K76" s="34"/>
    </row>
    <row r="77" spans="2:11" s="20" customFormat="1" ht="15.95" customHeight="1" x14ac:dyDescent="0.25">
      <c r="B77" s="33">
        <v>75</v>
      </c>
      <c r="C77" s="165">
        <v>44986</v>
      </c>
      <c r="D77" s="9">
        <f t="shared" si="8"/>
        <v>173577.48091591452</v>
      </c>
      <c r="E77" s="10">
        <v>3.3750000000000002E-2</v>
      </c>
      <c r="F77" s="9">
        <f t="shared" si="6"/>
        <v>488.1866650760096</v>
      </c>
      <c r="G77" s="9">
        <f t="shared" si="9"/>
        <v>884.1924205350125</v>
      </c>
      <c r="H77" s="22">
        <v>365.81</v>
      </c>
      <c r="I77" s="22">
        <f t="shared" si="7"/>
        <v>1250.0024205350126</v>
      </c>
      <c r="J77" s="17"/>
      <c r="K77" s="34"/>
    </row>
    <row r="78" spans="2:11" s="20" customFormat="1" ht="15.95" customHeight="1" x14ac:dyDescent="0.25">
      <c r="B78" s="33">
        <v>76</v>
      </c>
      <c r="C78" s="165">
        <v>45017</v>
      </c>
      <c r="D78" s="9">
        <f t="shared" si="8"/>
        <v>173181.47516045551</v>
      </c>
      <c r="E78" s="10">
        <v>3.3750000000000002E-2</v>
      </c>
      <c r="F78" s="9">
        <f t="shared" si="6"/>
        <v>487.07289888878114</v>
      </c>
      <c r="G78" s="9">
        <f t="shared" si="9"/>
        <v>884.1924205350125</v>
      </c>
      <c r="H78" s="22">
        <v>365.81</v>
      </c>
      <c r="I78" s="22">
        <f t="shared" si="7"/>
        <v>1250.0024205350126</v>
      </c>
      <c r="J78" s="17"/>
      <c r="K78" s="34"/>
    </row>
    <row r="79" spans="2:11" s="20" customFormat="1" ht="15.95" customHeight="1" x14ac:dyDescent="0.25">
      <c r="B79" s="33">
        <v>77</v>
      </c>
      <c r="C79" s="165">
        <v>45047</v>
      </c>
      <c r="D79" s="9">
        <f t="shared" si="8"/>
        <v>172784.35563880927</v>
      </c>
      <c r="E79" s="10">
        <v>3.3750000000000002E-2</v>
      </c>
      <c r="F79" s="9">
        <f t="shared" si="6"/>
        <v>485.95600023415113</v>
      </c>
      <c r="G79" s="9">
        <f t="shared" si="9"/>
        <v>884.1924205350125</v>
      </c>
      <c r="H79" s="22">
        <v>365.81</v>
      </c>
      <c r="I79" s="22">
        <f t="shared" si="7"/>
        <v>1250.0024205350126</v>
      </c>
      <c r="J79" s="17"/>
      <c r="K79" s="34"/>
    </row>
    <row r="80" spans="2:11" s="20" customFormat="1" ht="15.95" customHeight="1" x14ac:dyDescent="0.25">
      <c r="B80" s="33">
        <v>78</v>
      </c>
      <c r="C80" s="165">
        <v>45078</v>
      </c>
      <c r="D80" s="9">
        <f t="shared" si="8"/>
        <v>172386.11921850839</v>
      </c>
      <c r="E80" s="10">
        <v>3.3750000000000002E-2</v>
      </c>
      <c r="F80" s="9">
        <f t="shared" si="6"/>
        <v>484.8359603020549</v>
      </c>
      <c r="G80" s="9">
        <f t="shared" si="9"/>
        <v>884.1924205350125</v>
      </c>
      <c r="H80" s="22">
        <v>365.81</v>
      </c>
      <c r="I80" s="22">
        <f t="shared" si="7"/>
        <v>1250.0024205350126</v>
      </c>
      <c r="J80" s="17"/>
      <c r="K80" s="34"/>
    </row>
    <row r="81" spans="2:11" s="20" customFormat="1" ht="15.95" customHeight="1" x14ac:dyDescent="0.25">
      <c r="B81" s="33">
        <v>79</v>
      </c>
      <c r="C81" s="165">
        <v>45108</v>
      </c>
      <c r="D81" s="9">
        <f t="shared" si="8"/>
        <v>171986.76275827544</v>
      </c>
      <c r="E81" s="10">
        <v>3.3750000000000002E-2</v>
      </c>
      <c r="F81" s="9">
        <f t="shared" si="6"/>
        <v>483.71277025764971</v>
      </c>
      <c r="G81" s="9">
        <f t="shared" si="9"/>
        <v>884.1924205350125</v>
      </c>
      <c r="H81" s="22">
        <v>365.81</v>
      </c>
      <c r="I81" s="22">
        <f t="shared" si="7"/>
        <v>1250.0024205350126</v>
      </c>
      <c r="J81" s="17"/>
      <c r="K81" s="34"/>
    </row>
    <row r="82" spans="2:11" s="20" customFormat="1" ht="15.95" customHeight="1" x14ac:dyDescent="0.25">
      <c r="B82" s="33">
        <v>80</v>
      </c>
      <c r="C82" s="165">
        <v>45139</v>
      </c>
      <c r="D82" s="9">
        <f t="shared" si="8"/>
        <v>171586.28310799805</v>
      </c>
      <c r="E82" s="10">
        <v>3.3750000000000002E-2</v>
      </c>
      <c r="F82" s="9">
        <f t="shared" si="6"/>
        <v>482.58642124124458</v>
      </c>
      <c r="G82" s="9">
        <f t="shared" si="9"/>
        <v>884.1924205350125</v>
      </c>
      <c r="H82" s="22">
        <v>365.81</v>
      </c>
      <c r="I82" s="22">
        <f t="shared" si="7"/>
        <v>1250.0024205350126</v>
      </c>
      <c r="J82" s="17"/>
      <c r="K82" s="34"/>
    </row>
    <row r="83" spans="2:11" s="20" customFormat="1" ht="15.95" customHeight="1" x14ac:dyDescent="0.25">
      <c r="B83" s="33">
        <v>81</v>
      </c>
      <c r="C83" s="165">
        <v>45170</v>
      </c>
      <c r="D83" s="9">
        <f t="shared" si="8"/>
        <v>171184.67710870429</v>
      </c>
      <c r="E83" s="10">
        <v>3.3750000000000002E-2</v>
      </c>
      <c r="F83" s="9">
        <f t="shared" si="6"/>
        <v>481.45690436823082</v>
      </c>
      <c r="G83" s="9">
        <f t="shared" si="9"/>
        <v>884.1924205350125</v>
      </c>
      <c r="H83" s="22">
        <v>365.81</v>
      </c>
      <c r="I83" s="22">
        <f t="shared" si="7"/>
        <v>1250.0024205350126</v>
      </c>
      <c r="J83" s="17"/>
      <c r="K83" s="34"/>
    </row>
    <row r="84" spans="2:11" s="20" customFormat="1" ht="15.95" customHeight="1" x14ac:dyDescent="0.25">
      <c r="B84" s="33">
        <v>82</v>
      </c>
      <c r="C84" s="165">
        <v>45200</v>
      </c>
      <c r="D84" s="9">
        <f t="shared" si="8"/>
        <v>170781.94159253751</v>
      </c>
      <c r="E84" s="10">
        <v>3.3750000000000002E-2</v>
      </c>
      <c r="F84" s="9">
        <f t="shared" si="6"/>
        <v>480.32421072901178</v>
      </c>
      <c r="G84" s="9">
        <f t="shared" si="9"/>
        <v>884.1924205350125</v>
      </c>
      <c r="H84" s="22">
        <v>365.81</v>
      </c>
      <c r="I84" s="22">
        <f t="shared" si="7"/>
        <v>1250.0024205350126</v>
      </c>
      <c r="J84" s="17"/>
      <c r="K84" s="34"/>
    </row>
    <row r="85" spans="2:11" s="20" customFormat="1" ht="15.95" customHeight="1" x14ac:dyDescent="0.25">
      <c r="B85" s="33">
        <v>83</v>
      </c>
      <c r="C85" s="165">
        <v>45231</v>
      </c>
      <c r="D85" s="9">
        <f t="shared" si="8"/>
        <v>170378.0733827315</v>
      </c>
      <c r="E85" s="10">
        <v>3.3750000000000002E-2</v>
      </c>
      <c r="F85" s="9">
        <f t="shared" si="6"/>
        <v>479.18833138893234</v>
      </c>
      <c r="G85" s="9">
        <f t="shared" si="9"/>
        <v>884.1924205350125</v>
      </c>
      <c r="H85" s="22">
        <v>365.81</v>
      </c>
      <c r="I85" s="22">
        <f t="shared" si="7"/>
        <v>1250.0024205350126</v>
      </c>
      <c r="J85" s="17"/>
      <c r="K85" s="34"/>
    </row>
    <row r="86" spans="2:11" s="20" customFormat="1" ht="15.95" customHeight="1" x14ac:dyDescent="0.25">
      <c r="B86" s="33">
        <v>84</v>
      </c>
      <c r="C86" s="165">
        <v>45261</v>
      </c>
      <c r="D86" s="9">
        <f t="shared" si="8"/>
        <v>169973.0692935854</v>
      </c>
      <c r="E86" s="10">
        <v>3.3750000000000002E-2</v>
      </c>
      <c r="F86" s="9">
        <f t="shared" si="6"/>
        <v>478.04925738820901</v>
      </c>
      <c r="G86" s="9">
        <f t="shared" si="9"/>
        <v>884.1924205350125</v>
      </c>
      <c r="H86" s="22">
        <v>365.81</v>
      </c>
      <c r="I86" s="22">
        <f t="shared" si="7"/>
        <v>1250.0024205350126</v>
      </c>
      <c r="J86" s="17"/>
      <c r="K86" s="34"/>
    </row>
    <row r="87" spans="2:11" s="20" customFormat="1" ht="15.95" customHeight="1" x14ac:dyDescent="0.25">
      <c r="B87" s="33">
        <v>85</v>
      </c>
      <c r="C87" s="165">
        <v>45292</v>
      </c>
      <c r="D87" s="9">
        <f t="shared" si="8"/>
        <v>169566.9261304386</v>
      </c>
      <c r="E87" s="10">
        <v>3.3750000000000002E-2</v>
      </c>
      <c r="F87" s="9">
        <f t="shared" si="6"/>
        <v>476.90697974185861</v>
      </c>
      <c r="G87" s="9">
        <f t="shared" si="9"/>
        <v>884.1924205350125</v>
      </c>
      <c r="H87" s="22">
        <v>365.81</v>
      </c>
      <c r="I87" s="22">
        <f t="shared" si="7"/>
        <v>1250.0024205350126</v>
      </c>
      <c r="J87" s="17"/>
      <c r="K87" s="34"/>
    </row>
    <row r="88" spans="2:11" s="20" customFormat="1" ht="15.95" customHeight="1" x14ac:dyDescent="0.25">
      <c r="B88" s="33">
        <v>86</v>
      </c>
      <c r="C88" s="165">
        <v>45323</v>
      </c>
      <c r="D88" s="9">
        <f t="shared" si="8"/>
        <v>169159.64068964543</v>
      </c>
      <c r="E88" s="10">
        <v>3.3750000000000002E-2</v>
      </c>
      <c r="F88" s="9">
        <f t="shared" si="6"/>
        <v>475.76148943962784</v>
      </c>
      <c r="G88" s="9">
        <f t="shared" si="9"/>
        <v>884.1924205350125</v>
      </c>
      <c r="H88" s="22">
        <v>365.81</v>
      </c>
      <c r="I88" s="22">
        <f t="shared" si="7"/>
        <v>1250.0024205350126</v>
      </c>
      <c r="J88" s="17"/>
      <c r="K88" s="34"/>
    </row>
    <row r="89" spans="2:11" s="20" customFormat="1" ht="15.95" customHeight="1" x14ac:dyDescent="0.25">
      <c r="B89" s="33">
        <v>87</v>
      </c>
      <c r="C89" s="165">
        <v>45352</v>
      </c>
      <c r="D89" s="9">
        <f t="shared" si="8"/>
        <v>168751.20975855005</v>
      </c>
      <c r="E89" s="10">
        <v>3.3750000000000002E-2</v>
      </c>
      <c r="F89" s="9">
        <f t="shared" si="6"/>
        <v>474.61277744592206</v>
      </c>
      <c r="G89" s="9">
        <f t="shared" si="9"/>
        <v>884.1924205350125</v>
      </c>
      <c r="H89" s="22">
        <v>365.81</v>
      </c>
      <c r="I89" s="22">
        <f t="shared" si="7"/>
        <v>1250.0024205350126</v>
      </c>
      <c r="J89" s="17"/>
      <c r="K89" s="34"/>
    </row>
    <row r="90" spans="2:11" s="20" customFormat="1" ht="15.95" customHeight="1" x14ac:dyDescent="0.25">
      <c r="B90" s="33">
        <v>88</v>
      </c>
      <c r="C90" s="165">
        <v>45383</v>
      </c>
      <c r="D90" s="9">
        <f t="shared" si="8"/>
        <v>168341.63011546095</v>
      </c>
      <c r="E90" s="10">
        <v>3.3750000000000002E-2</v>
      </c>
      <c r="F90" s="9">
        <f t="shared" si="6"/>
        <v>473.46083469973399</v>
      </c>
      <c r="G90" s="9">
        <f t="shared" si="9"/>
        <v>884.1924205350125</v>
      </c>
      <c r="H90" s="22">
        <v>365.81</v>
      </c>
      <c r="I90" s="22">
        <f t="shared" si="7"/>
        <v>1250.0024205350126</v>
      </c>
      <c r="J90" s="17"/>
      <c r="K90" s="34"/>
    </row>
    <row r="91" spans="2:11" s="20" customFormat="1" ht="15.95" customHeight="1" x14ac:dyDescent="0.25">
      <c r="B91" s="33">
        <v>89</v>
      </c>
      <c r="C91" s="165">
        <v>45413</v>
      </c>
      <c r="D91" s="9">
        <f t="shared" si="8"/>
        <v>167930.89852962567</v>
      </c>
      <c r="E91" s="10">
        <v>3.3750000000000002E-2</v>
      </c>
      <c r="F91" s="9">
        <f t="shared" si="6"/>
        <v>472.30565211457224</v>
      </c>
      <c r="G91" s="9">
        <f t="shared" si="9"/>
        <v>884.1924205350125</v>
      </c>
      <c r="H91" s="22">
        <v>365.81</v>
      </c>
      <c r="I91" s="22">
        <f t="shared" si="7"/>
        <v>1250.0024205350126</v>
      </c>
      <c r="J91" s="17"/>
      <c r="K91" s="34"/>
    </row>
    <row r="92" spans="2:11" s="20" customFormat="1" ht="15.95" customHeight="1" x14ac:dyDescent="0.25">
      <c r="B92" s="33">
        <v>90</v>
      </c>
      <c r="C92" s="165">
        <v>45444</v>
      </c>
      <c r="D92" s="9">
        <f t="shared" si="8"/>
        <v>167519.01176120521</v>
      </c>
      <c r="E92" s="10">
        <v>3.3750000000000002E-2</v>
      </c>
      <c r="F92" s="9">
        <f t="shared" si="6"/>
        <v>471.14722057838964</v>
      </c>
      <c r="G92" s="9">
        <f t="shared" si="9"/>
        <v>884.1924205350125</v>
      </c>
      <c r="H92" s="22">
        <v>365.81</v>
      </c>
      <c r="I92" s="22">
        <f t="shared" si="7"/>
        <v>1250.0024205350126</v>
      </c>
      <c r="J92" s="17"/>
      <c r="K92" s="34"/>
    </row>
    <row r="93" spans="2:11" s="20" customFormat="1" ht="15.95" customHeight="1" x14ac:dyDescent="0.25">
      <c r="B93" s="33">
        <v>91</v>
      </c>
      <c r="C93" s="165">
        <v>45474</v>
      </c>
      <c r="D93" s="9">
        <f t="shared" si="8"/>
        <v>167105.96656124858</v>
      </c>
      <c r="E93" s="10">
        <v>3.3750000000000002E-2</v>
      </c>
      <c r="F93" s="9">
        <f t="shared" si="6"/>
        <v>469.98553095351167</v>
      </c>
      <c r="G93" s="9">
        <f t="shared" si="9"/>
        <v>884.1924205350125</v>
      </c>
      <c r="H93" s="22">
        <v>365.81</v>
      </c>
      <c r="I93" s="22">
        <f t="shared" si="7"/>
        <v>1250.0024205350126</v>
      </c>
      <c r="J93" s="17"/>
      <c r="K93" s="34"/>
    </row>
    <row r="94" spans="2:11" s="20" customFormat="1" ht="15.95" customHeight="1" x14ac:dyDescent="0.25">
      <c r="B94" s="33">
        <v>92</v>
      </c>
      <c r="C94" s="165">
        <v>45505</v>
      </c>
      <c r="D94" s="9">
        <f t="shared" si="8"/>
        <v>166691.75967166707</v>
      </c>
      <c r="E94" s="10">
        <v>3.3750000000000002E-2</v>
      </c>
      <c r="F94" s="9">
        <f t="shared" si="6"/>
        <v>468.82057407656367</v>
      </c>
      <c r="G94" s="9">
        <f t="shared" si="9"/>
        <v>884.1924205350125</v>
      </c>
      <c r="H94" s="22">
        <v>365.81</v>
      </c>
      <c r="I94" s="22">
        <f t="shared" si="7"/>
        <v>1250.0024205350126</v>
      </c>
      <c r="J94" s="17"/>
      <c r="K94" s="34"/>
    </row>
    <row r="95" spans="2:11" s="20" customFormat="1" ht="15.95" customHeight="1" x14ac:dyDescent="0.25">
      <c r="B95" s="33">
        <v>93</v>
      </c>
      <c r="C95" s="165">
        <v>45536</v>
      </c>
      <c r="D95" s="9">
        <f t="shared" si="8"/>
        <v>166276.3878252086</v>
      </c>
      <c r="E95" s="10">
        <v>3.3750000000000002E-2</v>
      </c>
      <c r="F95" s="9">
        <f t="shared" si="6"/>
        <v>467.65234075839925</v>
      </c>
      <c r="G95" s="9">
        <f t="shared" si="9"/>
        <v>884.1924205350125</v>
      </c>
      <c r="H95" s="22">
        <v>365.81</v>
      </c>
      <c r="I95" s="22">
        <f t="shared" si="7"/>
        <v>1250.0024205350126</v>
      </c>
      <c r="J95" s="17"/>
      <c r="K95" s="34"/>
    </row>
    <row r="96" spans="2:11" s="20" customFormat="1" ht="15.95" customHeight="1" x14ac:dyDescent="0.25">
      <c r="B96" s="33">
        <v>94</v>
      </c>
      <c r="C96" s="165">
        <v>45566</v>
      </c>
      <c r="D96" s="9">
        <f t="shared" si="8"/>
        <v>165859.84774543197</v>
      </c>
      <c r="E96" s="10">
        <v>3.3750000000000002E-2</v>
      </c>
      <c r="F96" s="9">
        <f t="shared" si="6"/>
        <v>466.48082178402746</v>
      </c>
      <c r="G96" s="9">
        <f t="shared" si="9"/>
        <v>884.1924205350125</v>
      </c>
      <c r="H96" s="22">
        <v>365.81</v>
      </c>
      <c r="I96" s="22">
        <f t="shared" si="7"/>
        <v>1250.0024205350126</v>
      </c>
      <c r="J96" s="17"/>
      <c r="K96" s="34"/>
    </row>
    <row r="97" spans="2:11" s="20" customFormat="1" ht="15.95" customHeight="1" x14ac:dyDescent="0.25">
      <c r="B97" s="33">
        <v>95</v>
      </c>
      <c r="C97" s="165">
        <v>45597</v>
      </c>
      <c r="D97" s="9">
        <f t="shared" si="8"/>
        <v>165442.13614668098</v>
      </c>
      <c r="E97" s="10">
        <v>3.3750000000000002E-2</v>
      </c>
      <c r="F97" s="9">
        <f t="shared" si="6"/>
        <v>465.30600791254028</v>
      </c>
      <c r="G97" s="9">
        <f t="shared" si="9"/>
        <v>884.1924205350125</v>
      </c>
      <c r="H97" s="22">
        <v>365.81</v>
      </c>
      <c r="I97" s="22">
        <f t="shared" si="7"/>
        <v>1250.0024205350126</v>
      </c>
      <c r="J97" s="17"/>
      <c r="K97" s="34"/>
    </row>
    <row r="98" spans="2:11" s="20" customFormat="1" ht="15.95" customHeight="1" x14ac:dyDescent="0.25">
      <c r="B98" s="33">
        <v>96</v>
      </c>
      <c r="C98" s="165">
        <v>45627</v>
      </c>
      <c r="D98" s="9">
        <f t="shared" si="8"/>
        <v>165023.24973405848</v>
      </c>
      <c r="E98" s="10">
        <v>3.3750000000000002E-2</v>
      </c>
      <c r="F98" s="9">
        <f t="shared" si="6"/>
        <v>464.12788987703948</v>
      </c>
      <c r="G98" s="9">
        <f t="shared" si="9"/>
        <v>884.1924205350125</v>
      </c>
      <c r="H98" s="22">
        <v>365.81</v>
      </c>
      <c r="I98" s="22">
        <f t="shared" si="7"/>
        <v>1250.0024205350126</v>
      </c>
      <c r="J98" s="17"/>
      <c r="K98" s="34"/>
    </row>
    <row r="99" spans="2:11" s="20" customFormat="1" ht="15.95" customHeight="1" x14ac:dyDescent="0.25">
      <c r="B99" s="33">
        <v>97</v>
      </c>
      <c r="C99" s="165">
        <v>45658</v>
      </c>
      <c r="D99" s="9">
        <f t="shared" si="8"/>
        <v>164603.1852034005</v>
      </c>
      <c r="E99" s="10">
        <v>3.3750000000000002E-2</v>
      </c>
      <c r="F99" s="9">
        <f t="shared" ref="F99:F130" si="10">D99*E99/12</f>
        <v>462.94645838456398</v>
      </c>
      <c r="G99" s="9">
        <f t="shared" si="9"/>
        <v>884.1924205350125</v>
      </c>
      <c r="H99" s="22">
        <v>365.81</v>
      </c>
      <c r="I99" s="22">
        <f t="shared" si="7"/>
        <v>1250.0024205350126</v>
      </c>
      <c r="J99" s="17"/>
      <c r="K99" s="34"/>
    </row>
    <row r="100" spans="2:11" s="20" customFormat="1" ht="15.95" customHeight="1" x14ac:dyDescent="0.25">
      <c r="B100" s="33">
        <v>98</v>
      </c>
      <c r="C100" s="165">
        <v>45689</v>
      </c>
      <c r="D100" s="9">
        <f t="shared" ref="D100:D131" si="11">D99+F99-G99</f>
        <v>164181.93924125005</v>
      </c>
      <c r="E100" s="10">
        <v>3.3750000000000002E-2</v>
      </c>
      <c r="F100" s="9">
        <f t="shared" si="10"/>
        <v>461.76170411601578</v>
      </c>
      <c r="G100" s="9">
        <f t="shared" si="9"/>
        <v>884.1924205350125</v>
      </c>
      <c r="H100" s="22">
        <v>365.81</v>
      </c>
      <c r="I100" s="22">
        <f t="shared" si="7"/>
        <v>1250.0024205350126</v>
      </c>
      <c r="J100" s="17"/>
      <c r="K100" s="34"/>
    </row>
    <row r="101" spans="2:11" s="20" customFormat="1" ht="15.95" customHeight="1" x14ac:dyDescent="0.25">
      <c r="B101" s="33">
        <v>99</v>
      </c>
      <c r="C101" s="165">
        <v>45717</v>
      </c>
      <c r="D101" s="9">
        <f t="shared" si="11"/>
        <v>163759.50852483104</v>
      </c>
      <c r="E101" s="10">
        <v>3.3750000000000002E-2</v>
      </c>
      <c r="F101" s="9">
        <f t="shared" si="10"/>
        <v>460.57361772608732</v>
      </c>
      <c r="G101" s="9">
        <f t="shared" si="9"/>
        <v>884.1924205350125</v>
      </c>
      <c r="H101" s="22">
        <v>365.81</v>
      </c>
      <c r="I101" s="22">
        <f t="shared" si="7"/>
        <v>1250.0024205350126</v>
      </c>
      <c r="J101" s="17"/>
      <c r="K101" s="34"/>
    </row>
    <row r="102" spans="2:11" s="20" customFormat="1" ht="15.95" customHeight="1" x14ac:dyDescent="0.25">
      <c r="B102" s="33">
        <v>100</v>
      </c>
      <c r="C102" s="165">
        <v>45748</v>
      </c>
      <c r="D102" s="9">
        <f t="shared" si="11"/>
        <v>163335.88972202211</v>
      </c>
      <c r="E102" s="10">
        <v>3.3750000000000002E-2</v>
      </c>
      <c r="F102" s="9">
        <f t="shared" si="10"/>
        <v>459.38218984318723</v>
      </c>
      <c r="G102" s="9">
        <f t="shared" si="9"/>
        <v>884.1924205350125</v>
      </c>
      <c r="H102" s="22">
        <v>365.81</v>
      </c>
      <c r="I102" s="22">
        <f t="shared" si="7"/>
        <v>1250.0024205350126</v>
      </c>
      <c r="J102" s="17"/>
      <c r="K102" s="34"/>
    </row>
    <row r="103" spans="2:11" s="20" customFormat="1" ht="15.95" customHeight="1" x14ac:dyDescent="0.25">
      <c r="B103" s="33">
        <v>101</v>
      </c>
      <c r="C103" s="165">
        <v>45778</v>
      </c>
      <c r="D103" s="9">
        <f t="shared" si="11"/>
        <v>162911.07949133028</v>
      </c>
      <c r="E103" s="10">
        <v>3.3750000000000002E-2</v>
      </c>
      <c r="F103" s="9">
        <f t="shared" si="10"/>
        <v>458.18741106936642</v>
      </c>
      <c r="G103" s="9">
        <f t="shared" si="9"/>
        <v>884.1924205350125</v>
      </c>
      <c r="H103" s="22">
        <v>365.81</v>
      </c>
      <c r="I103" s="22">
        <f t="shared" si="7"/>
        <v>1250.0024205350126</v>
      </c>
      <c r="J103" s="17"/>
      <c r="K103" s="34"/>
    </row>
    <row r="104" spans="2:11" s="20" customFormat="1" ht="15.95" customHeight="1" x14ac:dyDescent="0.25">
      <c r="B104" s="33">
        <v>102</v>
      </c>
      <c r="C104" s="165">
        <v>45809</v>
      </c>
      <c r="D104" s="9">
        <f t="shared" si="11"/>
        <v>162485.07448186463</v>
      </c>
      <c r="E104" s="10">
        <v>3.3750000000000002E-2</v>
      </c>
      <c r="F104" s="9">
        <f t="shared" si="10"/>
        <v>456.98927198024427</v>
      </c>
      <c r="G104" s="9">
        <f t="shared" si="9"/>
        <v>884.1924205350125</v>
      </c>
      <c r="H104" s="22">
        <v>365.81</v>
      </c>
      <c r="I104" s="22">
        <f t="shared" si="7"/>
        <v>1250.0024205350126</v>
      </c>
      <c r="J104" s="17"/>
      <c r="K104" s="34"/>
    </row>
    <row r="105" spans="2:11" s="20" customFormat="1" ht="15.95" customHeight="1" x14ac:dyDescent="0.25">
      <c r="B105" s="33">
        <v>103</v>
      </c>
      <c r="C105" s="165">
        <v>45839</v>
      </c>
      <c r="D105" s="9">
        <f t="shared" si="11"/>
        <v>162057.87133330986</v>
      </c>
      <c r="E105" s="10">
        <v>3.3750000000000002E-2</v>
      </c>
      <c r="F105" s="9">
        <f t="shared" si="10"/>
        <v>455.78776312493397</v>
      </c>
      <c r="G105" s="9">
        <f t="shared" si="9"/>
        <v>884.1924205350125</v>
      </c>
      <c r="H105" s="22">
        <v>365.81</v>
      </c>
      <c r="I105" s="22">
        <f t="shared" si="7"/>
        <v>1250.0024205350126</v>
      </c>
      <c r="J105" s="17"/>
      <c r="K105" s="34"/>
    </row>
    <row r="106" spans="2:11" s="20" customFormat="1" ht="15.95" customHeight="1" x14ac:dyDescent="0.25">
      <c r="B106" s="33">
        <v>104</v>
      </c>
      <c r="C106" s="165">
        <v>45870</v>
      </c>
      <c r="D106" s="9">
        <f t="shared" si="11"/>
        <v>161629.46667589978</v>
      </c>
      <c r="E106" s="10">
        <v>3.3750000000000002E-2</v>
      </c>
      <c r="F106" s="9">
        <f t="shared" si="10"/>
        <v>454.58287502596818</v>
      </c>
      <c r="G106" s="9">
        <f t="shared" si="9"/>
        <v>884.1924205350125</v>
      </c>
      <c r="H106" s="22">
        <v>365.81</v>
      </c>
      <c r="I106" s="22">
        <f t="shared" si="7"/>
        <v>1250.0024205350126</v>
      </c>
      <c r="J106" s="17"/>
      <c r="K106" s="34"/>
    </row>
    <row r="107" spans="2:11" s="20" customFormat="1" ht="15.95" customHeight="1" x14ac:dyDescent="0.25">
      <c r="B107" s="33">
        <v>105</v>
      </c>
      <c r="C107" s="165">
        <v>45901</v>
      </c>
      <c r="D107" s="9">
        <f t="shared" si="11"/>
        <v>161199.85713039074</v>
      </c>
      <c r="E107" s="10">
        <v>3.3750000000000002E-2</v>
      </c>
      <c r="F107" s="9">
        <f t="shared" si="10"/>
        <v>453.37459817922399</v>
      </c>
      <c r="G107" s="9">
        <f t="shared" si="9"/>
        <v>884.1924205350125</v>
      </c>
      <c r="H107" s="22">
        <v>365.81</v>
      </c>
      <c r="I107" s="22">
        <f t="shared" si="7"/>
        <v>1250.0024205350126</v>
      </c>
      <c r="J107" s="17"/>
      <c r="K107" s="34"/>
    </row>
    <row r="108" spans="2:11" s="20" customFormat="1" ht="15.95" customHeight="1" x14ac:dyDescent="0.25">
      <c r="B108" s="33">
        <v>106</v>
      </c>
      <c r="C108" s="165">
        <v>45931</v>
      </c>
      <c r="D108" s="9">
        <f t="shared" si="11"/>
        <v>160769.03930803493</v>
      </c>
      <c r="E108" s="10">
        <v>3.3750000000000002E-2</v>
      </c>
      <c r="F108" s="9">
        <f t="shared" si="10"/>
        <v>452.16292305384826</v>
      </c>
      <c r="G108" s="9">
        <f t="shared" si="9"/>
        <v>884.1924205350125</v>
      </c>
      <c r="H108" s="22">
        <v>365.81</v>
      </c>
      <c r="I108" s="22">
        <f t="shared" si="7"/>
        <v>1250.0024205350126</v>
      </c>
      <c r="J108" s="17"/>
      <c r="K108" s="34"/>
    </row>
    <row r="109" spans="2:11" s="20" customFormat="1" ht="15.95" customHeight="1" x14ac:dyDescent="0.25">
      <c r="B109" s="33">
        <v>107</v>
      </c>
      <c r="C109" s="165">
        <v>45962</v>
      </c>
      <c r="D109" s="9">
        <f t="shared" si="11"/>
        <v>160337.00981055375</v>
      </c>
      <c r="E109" s="10">
        <v>3.3750000000000002E-2</v>
      </c>
      <c r="F109" s="9">
        <f t="shared" si="10"/>
        <v>450.94784009218239</v>
      </c>
      <c r="G109" s="9">
        <f t="shared" si="9"/>
        <v>884.1924205350125</v>
      </c>
      <c r="H109" s="22">
        <v>365.81</v>
      </c>
      <c r="I109" s="22">
        <f t="shared" si="7"/>
        <v>1250.0024205350126</v>
      </c>
      <c r="J109" s="17"/>
      <c r="K109" s="34"/>
    </row>
    <row r="110" spans="2:11" s="20" customFormat="1" ht="15.95" customHeight="1" x14ac:dyDescent="0.25">
      <c r="B110" s="33">
        <v>108</v>
      </c>
      <c r="C110" s="165">
        <v>45992</v>
      </c>
      <c r="D110" s="9">
        <f t="shared" si="11"/>
        <v>159903.7652301109</v>
      </c>
      <c r="E110" s="10">
        <v>3.3750000000000002E-2</v>
      </c>
      <c r="F110" s="9">
        <f t="shared" si="10"/>
        <v>449.72933970968694</v>
      </c>
      <c r="G110" s="9">
        <f t="shared" si="9"/>
        <v>884.1924205350125</v>
      </c>
      <c r="H110" s="22">
        <v>365.81</v>
      </c>
      <c r="I110" s="22">
        <f t="shared" si="7"/>
        <v>1250.0024205350126</v>
      </c>
      <c r="J110" s="17"/>
      <c r="K110" s="34"/>
    </row>
    <row r="111" spans="2:11" s="20" customFormat="1" ht="15.95" customHeight="1" x14ac:dyDescent="0.25">
      <c r="B111" s="33">
        <v>109</v>
      </c>
      <c r="C111" s="165">
        <v>46023</v>
      </c>
      <c r="D111" s="9">
        <f t="shared" si="11"/>
        <v>159469.30214928556</v>
      </c>
      <c r="E111" s="10">
        <v>3.3750000000000002E-2</v>
      </c>
      <c r="F111" s="9">
        <f t="shared" si="10"/>
        <v>448.50741229486567</v>
      </c>
      <c r="G111" s="9">
        <f t="shared" si="9"/>
        <v>884.1924205350125</v>
      </c>
      <c r="H111" s="22">
        <v>365.81</v>
      </c>
      <c r="I111" s="22">
        <f t="shared" si="7"/>
        <v>1250.0024205350126</v>
      </c>
      <c r="J111" s="17"/>
      <c r="K111" s="34"/>
    </row>
    <row r="112" spans="2:11" s="20" customFormat="1" ht="15.95" customHeight="1" x14ac:dyDescent="0.25">
      <c r="B112" s="33">
        <v>110</v>
      </c>
      <c r="C112" s="165">
        <v>46054</v>
      </c>
      <c r="D112" s="9">
        <f t="shared" si="11"/>
        <v>159033.6171410454</v>
      </c>
      <c r="E112" s="10">
        <v>3.3750000000000002E-2</v>
      </c>
      <c r="F112" s="9">
        <f t="shared" si="10"/>
        <v>447.28204820919018</v>
      </c>
      <c r="G112" s="9">
        <f t="shared" si="9"/>
        <v>884.1924205350125</v>
      </c>
      <c r="H112" s="22">
        <v>365.81</v>
      </c>
      <c r="I112" s="22">
        <f t="shared" si="7"/>
        <v>1250.0024205350126</v>
      </c>
      <c r="J112" s="17"/>
      <c r="K112" s="34"/>
    </row>
    <row r="113" spans="2:11" s="20" customFormat="1" ht="15.95" customHeight="1" x14ac:dyDescent="0.25">
      <c r="B113" s="33">
        <v>111</v>
      </c>
      <c r="C113" s="165">
        <v>46082</v>
      </c>
      <c r="D113" s="9">
        <f t="shared" si="11"/>
        <v>158596.70676871957</v>
      </c>
      <c r="E113" s="10">
        <v>3.3750000000000002E-2</v>
      </c>
      <c r="F113" s="9">
        <f t="shared" si="10"/>
        <v>446.05323778702382</v>
      </c>
      <c r="G113" s="9">
        <f t="shared" si="9"/>
        <v>884.1924205350125</v>
      </c>
      <c r="H113" s="22">
        <v>365.81</v>
      </c>
      <c r="I113" s="22">
        <f t="shared" si="7"/>
        <v>1250.0024205350126</v>
      </c>
      <c r="J113" s="17"/>
      <c r="K113" s="34"/>
    </row>
    <row r="114" spans="2:11" s="20" customFormat="1" ht="15.95" customHeight="1" x14ac:dyDescent="0.25">
      <c r="B114" s="33">
        <v>112</v>
      </c>
      <c r="C114" s="165">
        <v>46113</v>
      </c>
      <c r="D114" s="9">
        <f t="shared" si="11"/>
        <v>158158.56758597156</v>
      </c>
      <c r="E114" s="10">
        <v>3.3750000000000002E-2</v>
      </c>
      <c r="F114" s="9">
        <f t="shared" si="10"/>
        <v>444.82097133554504</v>
      </c>
      <c r="G114" s="9">
        <f t="shared" si="9"/>
        <v>884.1924205350125</v>
      </c>
      <c r="H114" s="22">
        <v>365.81</v>
      </c>
      <c r="I114" s="22">
        <f t="shared" si="7"/>
        <v>1250.0024205350126</v>
      </c>
      <c r="J114" s="17"/>
      <c r="K114" s="34"/>
    </row>
    <row r="115" spans="2:11" s="20" customFormat="1" ht="15.95" customHeight="1" x14ac:dyDescent="0.25">
      <c r="B115" s="33">
        <v>113</v>
      </c>
      <c r="C115" s="165">
        <v>46143</v>
      </c>
      <c r="D115" s="9">
        <f t="shared" si="11"/>
        <v>157719.19613677208</v>
      </c>
      <c r="E115" s="10">
        <v>3.3750000000000002E-2</v>
      </c>
      <c r="F115" s="9">
        <f t="shared" si="10"/>
        <v>443.58523913467155</v>
      </c>
      <c r="G115" s="9">
        <f t="shared" si="9"/>
        <v>884.1924205350125</v>
      </c>
      <c r="H115" s="22">
        <v>365.81</v>
      </c>
      <c r="I115" s="22">
        <f t="shared" si="7"/>
        <v>1250.0024205350126</v>
      </c>
      <c r="J115" s="17"/>
      <c r="K115" s="34"/>
    </row>
    <row r="116" spans="2:11" s="20" customFormat="1" ht="15.95" customHeight="1" x14ac:dyDescent="0.25">
      <c r="B116" s="33">
        <v>114</v>
      </c>
      <c r="C116" s="165">
        <v>46174</v>
      </c>
      <c r="D116" s="9">
        <f t="shared" si="11"/>
        <v>157278.58895537173</v>
      </c>
      <c r="E116" s="10">
        <v>3.3750000000000002E-2</v>
      </c>
      <c r="F116" s="9">
        <f t="shared" si="10"/>
        <v>442.34603143698297</v>
      </c>
      <c r="G116" s="9">
        <f t="shared" si="9"/>
        <v>884.1924205350125</v>
      </c>
      <c r="H116" s="22">
        <v>365.81</v>
      </c>
      <c r="I116" s="22">
        <f t="shared" si="7"/>
        <v>1250.0024205350126</v>
      </c>
      <c r="J116" s="17"/>
      <c r="K116" s="34"/>
    </row>
    <row r="117" spans="2:11" s="20" customFormat="1" ht="15.95" customHeight="1" x14ac:dyDescent="0.25">
      <c r="B117" s="33">
        <v>115</v>
      </c>
      <c r="C117" s="165">
        <v>46204</v>
      </c>
      <c r="D117" s="9">
        <f t="shared" si="11"/>
        <v>156836.74256627369</v>
      </c>
      <c r="E117" s="10">
        <v>3.3750000000000002E-2</v>
      </c>
      <c r="F117" s="9">
        <f t="shared" si="10"/>
        <v>441.10333846764479</v>
      </c>
      <c r="G117" s="9">
        <f t="shared" si="9"/>
        <v>884.1924205350125</v>
      </c>
      <c r="H117" s="22">
        <v>365.81</v>
      </c>
      <c r="I117" s="22">
        <f t="shared" si="7"/>
        <v>1250.0024205350126</v>
      </c>
      <c r="J117" s="17"/>
      <c r="K117" s="34"/>
    </row>
    <row r="118" spans="2:11" s="20" customFormat="1" ht="15.95" customHeight="1" x14ac:dyDescent="0.25">
      <c r="B118" s="33">
        <v>116</v>
      </c>
      <c r="C118" s="165">
        <v>46235</v>
      </c>
      <c r="D118" s="9">
        <f t="shared" si="11"/>
        <v>156393.65348420633</v>
      </c>
      <c r="E118" s="10">
        <v>3.3750000000000002E-2</v>
      </c>
      <c r="F118" s="9">
        <f t="shared" si="10"/>
        <v>439.85715042433031</v>
      </c>
      <c r="G118" s="9">
        <f t="shared" si="9"/>
        <v>884.1924205350125</v>
      </c>
      <c r="H118" s="22">
        <v>365.81</v>
      </c>
      <c r="I118" s="22">
        <f t="shared" si="7"/>
        <v>1250.0024205350126</v>
      </c>
      <c r="J118" s="17"/>
      <c r="K118" s="34"/>
    </row>
    <row r="119" spans="2:11" s="20" customFormat="1" ht="15.95" customHeight="1" x14ac:dyDescent="0.25">
      <c r="B119" s="33">
        <v>117</v>
      </c>
      <c r="C119" s="165">
        <v>46266</v>
      </c>
      <c r="D119" s="9">
        <f t="shared" si="11"/>
        <v>155949.31821409563</v>
      </c>
      <c r="E119" s="10">
        <v>3.3750000000000002E-2</v>
      </c>
      <c r="F119" s="9">
        <f t="shared" si="10"/>
        <v>438.60745747714401</v>
      </c>
      <c r="G119" s="9">
        <f t="shared" si="9"/>
        <v>884.1924205350125</v>
      </c>
      <c r="H119" s="22">
        <v>365.81</v>
      </c>
      <c r="I119" s="22">
        <f t="shared" si="7"/>
        <v>1250.0024205350126</v>
      </c>
      <c r="J119" s="17"/>
      <c r="K119" s="34"/>
    </row>
    <row r="120" spans="2:11" s="20" customFormat="1" ht="15.95" customHeight="1" x14ac:dyDescent="0.25">
      <c r="B120" s="33">
        <v>118</v>
      </c>
      <c r="C120" s="165">
        <v>46296</v>
      </c>
      <c r="D120" s="9">
        <f t="shared" si="11"/>
        <v>155503.73325103775</v>
      </c>
      <c r="E120" s="10">
        <v>3.3750000000000002E-2</v>
      </c>
      <c r="F120" s="9">
        <f t="shared" si="10"/>
        <v>437.3542497685437</v>
      </c>
      <c r="G120" s="9">
        <f t="shared" si="9"/>
        <v>884.1924205350125</v>
      </c>
      <c r="H120" s="22">
        <v>365.81</v>
      </c>
      <c r="I120" s="22">
        <f t="shared" si="7"/>
        <v>1250.0024205350126</v>
      </c>
      <c r="J120" s="17"/>
      <c r="K120" s="34"/>
    </row>
    <row r="121" spans="2:11" s="20" customFormat="1" ht="15.95" customHeight="1" x14ac:dyDescent="0.25">
      <c r="B121" s="33">
        <v>119</v>
      </c>
      <c r="C121" s="165">
        <v>46327</v>
      </c>
      <c r="D121" s="9">
        <f t="shared" si="11"/>
        <v>155056.89508027126</v>
      </c>
      <c r="E121" s="10">
        <v>3.3750000000000002E-2</v>
      </c>
      <c r="F121" s="9">
        <f t="shared" si="10"/>
        <v>436.09751741326295</v>
      </c>
      <c r="G121" s="9">
        <f t="shared" si="9"/>
        <v>884.1924205350125</v>
      </c>
      <c r="H121" s="22">
        <v>365.81</v>
      </c>
      <c r="I121" s="22">
        <f t="shared" si="7"/>
        <v>1250.0024205350126</v>
      </c>
      <c r="J121" s="17"/>
      <c r="K121" s="34"/>
    </row>
    <row r="122" spans="2:11" s="20" customFormat="1" ht="15.95" customHeight="1" x14ac:dyDescent="0.25">
      <c r="B122" s="33">
        <v>120</v>
      </c>
      <c r="C122" s="165">
        <v>46357</v>
      </c>
      <c r="D122" s="9">
        <f t="shared" si="11"/>
        <v>154608.8001771495</v>
      </c>
      <c r="E122" s="10">
        <v>3.3750000000000002E-2</v>
      </c>
      <c r="F122" s="9">
        <f t="shared" si="10"/>
        <v>434.837250498233</v>
      </c>
      <c r="G122" s="9">
        <f t="shared" si="9"/>
        <v>884.1924205350125</v>
      </c>
      <c r="H122" s="22">
        <v>365.81</v>
      </c>
      <c r="I122" s="22">
        <f t="shared" si="7"/>
        <v>1250.0024205350126</v>
      </c>
      <c r="J122" s="17"/>
      <c r="K122" s="34"/>
    </row>
    <row r="123" spans="2:11" s="20" customFormat="1" ht="15.95" customHeight="1" x14ac:dyDescent="0.25">
      <c r="B123" s="33">
        <v>121</v>
      </c>
      <c r="C123" s="165">
        <v>46388</v>
      </c>
      <c r="D123" s="9">
        <f t="shared" si="11"/>
        <v>154159.44500711272</v>
      </c>
      <c r="E123" s="10">
        <v>3.3750000000000002E-2</v>
      </c>
      <c r="F123" s="9">
        <f t="shared" si="10"/>
        <v>433.57343908250459</v>
      </c>
      <c r="G123" s="9">
        <f t="shared" si="9"/>
        <v>884.1924205350125</v>
      </c>
      <c r="H123" s="22">
        <v>365.81</v>
      </c>
      <c r="I123" s="22">
        <f t="shared" si="7"/>
        <v>1250.0024205350126</v>
      </c>
      <c r="J123" s="17"/>
      <c r="K123" s="34"/>
    </row>
    <row r="124" spans="2:11" s="20" customFormat="1" ht="15.95" customHeight="1" x14ac:dyDescent="0.25">
      <c r="B124" s="33">
        <v>122</v>
      </c>
      <c r="C124" s="165">
        <v>46419</v>
      </c>
      <c r="D124" s="9">
        <f t="shared" si="11"/>
        <v>153708.82602566021</v>
      </c>
      <c r="E124" s="10">
        <v>3.3750000000000002E-2</v>
      </c>
      <c r="F124" s="9">
        <f t="shared" si="10"/>
        <v>432.30607319716933</v>
      </c>
      <c r="G124" s="9">
        <f t="shared" si="9"/>
        <v>884.1924205350125</v>
      </c>
      <c r="H124" s="22">
        <v>365.81</v>
      </c>
      <c r="I124" s="22">
        <f t="shared" si="7"/>
        <v>1250.0024205350126</v>
      </c>
      <c r="J124" s="17"/>
      <c r="K124" s="34"/>
    </row>
    <row r="125" spans="2:11" s="20" customFormat="1" ht="15.95" customHeight="1" x14ac:dyDescent="0.25">
      <c r="B125" s="33">
        <v>123</v>
      </c>
      <c r="C125" s="165">
        <v>46447</v>
      </c>
      <c r="D125" s="9">
        <f t="shared" si="11"/>
        <v>153256.93967832235</v>
      </c>
      <c r="E125" s="10">
        <v>3.3750000000000002E-2</v>
      </c>
      <c r="F125" s="9">
        <f t="shared" si="10"/>
        <v>431.0351428452816</v>
      </c>
      <c r="G125" s="9">
        <f t="shared" si="9"/>
        <v>884.1924205350125</v>
      </c>
      <c r="H125" s="22">
        <v>365.81</v>
      </c>
      <c r="I125" s="22">
        <f t="shared" si="7"/>
        <v>1250.0024205350126</v>
      </c>
      <c r="J125" s="17"/>
      <c r="K125" s="34"/>
    </row>
    <row r="126" spans="2:11" s="20" customFormat="1" ht="15.95" customHeight="1" x14ac:dyDescent="0.25">
      <c r="B126" s="33">
        <v>124</v>
      </c>
      <c r="C126" s="165">
        <v>46478</v>
      </c>
      <c r="D126" s="9">
        <f t="shared" si="11"/>
        <v>152803.7824006326</v>
      </c>
      <c r="E126" s="10">
        <v>3.3750000000000002E-2</v>
      </c>
      <c r="F126" s="9">
        <f t="shared" si="10"/>
        <v>429.76063800177917</v>
      </c>
      <c r="G126" s="9">
        <f t="shared" si="9"/>
        <v>884.1924205350125</v>
      </c>
      <c r="H126" s="22">
        <v>365.81</v>
      </c>
      <c r="I126" s="22">
        <f t="shared" si="7"/>
        <v>1250.0024205350126</v>
      </c>
      <c r="J126" s="17"/>
      <c r="K126" s="34"/>
    </row>
    <row r="127" spans="2:11" s="20" customFormat="1" ht="15.95" customHeight="1" x14ac:dyDescent="0.25">
      <c r="B127" s="33">
        <v>125</v>
      </c>
      <c r="C127" s="165">
        <v>46508</v>
      </c>
      <c r="D127" s="9">
        <f t="shared" si="11"/>
        <v>152349.35061809936</v>
      </c>
      <c r="E127" s="10">
        <v>3.3750000000000002E-2</v>
      </c>
      <c r="F127" s="9">
        <f t="shared" si="10"/>
        <v>428.4825486134045</v>
      </c>
      <c r="G127" s="9">
        <f t="shared" si="9"/>
        <v>884.1924205350125</v>
      </c>
      <c r="H127" s="22">
        <v>365.81</v>
      </c>
      <c r="I127" s="22">
        <f t="shared" si="7"/>
        <v>1250.0024205350126</v>
      </c>
      <c r="J127" s="17"/>
      <c r="K127" s="34"/>
    </row>
    <row r="128" spans="2:11" s="20" customFormat="1" ht="15.95" customHeight="1" x14ac:dyDescent="0.25">
      <c r="B128" s="33">
        <v>126</v>
      </c>
      <c r="C128" s="165">
        <v>46539</v>
      </c>
      <c r="D128" s="9">
        <f t="shared" si="11"/>
        <v>151893.64074617773</v>
      </c>
      <c r="E128" s="10">
        <v>3.3750000000000002E-2</v>
      </c>
      <c r="F128" s="9">
        <f t="shared" si="10"/>
        <v>427.20086459862483</v>
      </c>
      <c r="G128" s="9">
        <f t="shared" si="9"/>
        <v>884.1924205350125</v>
      </c>
      <c r="H128" s="22">
        <v>365.81</v>
      </c>
      <c r="I128" s="22">
        <f t="shared" si="7"/>
        <v>1250.0024205350126</v>
      </c>
      <c r="J128" s="17"/>
      <c r="K128" s="34"/>
    </row>
    <row r="129" spans="2:11" s="20" customFormat="1" ht="15.95" customHeight="1" x14ac:dyDescent="0.25">
      <c r="B129" s="33">
        <v>127</v>
      </c>
      <c r="C129" s="165">
        <v>46569</v>
      </c>
      <c r="D129" s="9">
        <f t="shared" si="11"/>
        <v>151436.64919024133</v>
      </c>
      <c r="E129" s="10">
        <v>3.3750000000000002E-2</v>
      </c>
      <c r="F129" s="9">
        <f t="shared" si="10"/>
        <v>425.91557584755378</v>
      </c>
      <c r="G129" s="9">
        <f t="shared" si="9"/>
        <v>884.1924205350125</v>
      </c>
      <c r="H129" s="22">
        <v>365.81</v>
      </c>
      <c r="I129" s="22">
        <f t="shared" si="7"/>
        <v>1250.0024205350126</v>
      </c>
      <c r="J129" s="17"/>
      <c r="K129" s="34"/>
    </row>
    <row r="130" spans="2:11" s="20" customFormat="1" ht="15.95" customHeight="1" x14ac:dyDescent="0.25">
      <c r="B130" s="33">
        <v>128</v>
      </c>
      <c r="C130" s="165">
        <v>46600</v>
      </c>
      <c r="D130" s="9">
        <f t="shared" si="11"/>
        <v>150978.37234555386</v>
      </c>
      <c r="E130" s="10">
        <v>3.3750000000000002E-2</v>
      </c>
      <c r="F130" s="9">
        <f t="shared" si="10"/>
        <v>424.62667222187025</v>
      </c>
      <c r="G130" s="9">
        <f t="shared" si="9"/>
        <v>884.1924205350125</v>
      </c>
      <c r="H130" s="22">
        <v>365.81</v>
      </c>
      <c r="I130" s="22">
        <f t="shared" si="7"/>
        <v>1250.0024205350126</v>
      </c>
      <c r="J130" s="17"/>
      <c r="K130" s="34"/>
    </row>
    <row r="131" spans="2:11" s="20" customFormat="1" ht="15.95" customHeight="1" x14ac:dyDescent="0.25">
      <c r="B131" s="33">
        <v>129</v>
      </c>
      <c r="C131" s="165">
        <v>46631</v>
      </c>
      <c r="D131" s="9">
        <f t="shared" si="11"/>
        <v>150518.80659724071</v>
      </c>
      <c r="E131" s="10">
        <v>3.3750000000000002E-2</v>
      </c>
      <c r="F131" s="9">
        <f t="shared" ref="F131:F162" si="12">D131*E131/12</f>
        <v>423.33414355473951</v>
      </c>
      <c r="G131" s="9">
        <f t="shared" si="9"/>
        <v>884.1924205350125</v>
      </c>
      <c r="H131" s="22">
        <v>365.81</v>
      </c>
      <c r="I131" s="22">
        <f t="shared" ref="I131:I194" si="13">IF(D131&lt;I130,(D131+F131+H131),I130)</f>
        <v>1250.0024205350126</v>
      </c>
      <c r="J131" s="17"/>
      <c r="K131" s="34"/>
    </row>
    <row r="132" spans="2:11" s="20" customFormat="1" ht="15.95" customHeight="1" x14ac:dyDescent="0.25">
      <c r="B132" s="33">
        <v>130</v>
      </c>
      <c r="C132" s="165">
        <v>46661</v>
      </c>
      <c r="D132" s="9">
        <f t="shared" ref="D132:D163" si="14">D131+F131-G131</f>
        <v>150057.94832026042</v>
      </c>
      <c r="E132" s="10">
        <v>3.3750000000000002E-2</v>
      </c>
      <c r="F132" s="9">
        <f t="shared" si="12"/>
        <v>422.03797965073244</v>
      </c>
      <c r="G132" s="9">
        <f t="shared" ref="G132:G195" si="15">IF(D132&lt;G131,(D132+F132),G131)</f>
        <v>884.1924205350125</v>
      </c>
      <c r="H132" s="22">
        <v>365.81</v>
      </c>
      <c r="I132" s="22">
        <f t="shared" si="13"/>
        <v>1250.0024205350126</v>
      </c>
      <c r="J132" s="17"/>
      <c r="K132" s="34"/>
    </row>
    <row r="133" spans="2:11" s="20" customFormat="1" ht="15.95" customHeight="1" x14ac:dyDescent="0.25">
      <c r="B133" s="33">
        <v>131</v>
      </c>
      <c r="C133" s="165">
        <v>46692</v>
      </c>
      <c r="D133" s="9">
        <f t="shared" si="14"/>
        <v>149595.79387937611</v>
      </c>
      <c r="E133" s="10">
        <v>3.3750000000000002E-2</v>
      </c>
      <c r="F133" s="9">
        <f t="shared" si="12"/>
        <v>420.73817028574535</v>
      </c>
      <c r="G133" s="9">
        <f t="shared" si="15"/>
        <v>884.1924205350125</v>
      </c>
      <c r="H133" s="22">
        <v>365.81</v>
      </c>
      <c r="I133" s="22">
        <f t="shared" si="13"/>
        <v>1250.0024205350126</v>
      </c>
      <c r="J133" s="17"/>
      <c r="K133" s="34"/>
    </row>
    <row r="134" spans="2:11" s="20" customFormat="1" ht="15.95" customHeight="1" x14ac:dyDescent="0.25">
      <c r="B134" s="33">
        <v>132</v>
      </c>
      <c r="C134" s="165">
        <v>46722</v>
      </c>
      <c r="D134" s="9">
        <f t="shared" si="14"/>
        <v>149132.33962912683</v>
      </c>
      <c r="E134" s="10">
        <v>3.3750000000000002E-2</v>
      </c>
      <c r="F134" s="9">
        <f t="shared" si="12"/>
        <v>419.43470520691926</v>
      </c>
      <c r="G134" s="9">
        <f t="shared" si="15"/>
        <v>884.1924205350125</v>
      </c>
      <c r="H134" s="22">
        <v>365.81</v>
      </c>
      <c r="I134" s="22">
        <f t="shared" si="13"/>
        <v>1250.0024205350126</v>
      </c>
      <c r="J134" s="17"/>
      <c r="K134" s="34"/>
    </row>
    <row r="135" spans="2:11" s="20" customFormat="1" ht="15.95" customHeight="1" x14ac:dyDescent="0.25">
      <c r="B135" s="33">
        <v>133</v>
      </c>
      <c r="C135" s="165">
        <v>46753</v>
      </c>
      <c r="D135" s="9">
        <f t="shared" si="14"/>
        <v>148667.58191379873</v>
      </c>
      <c r="E135" s="10">
        <v>3.3750000000000002E-2</v>
      </c>
      <c r="F135" s="9">
        <f t="shared" si="12"/>
        <v>418.12757413255895</v>
      </c>
      <c r="G135" s="9">
        <f t="shared" si="15"/>
        <v>884.1924205350125</v>
      </c>
      <c r="H135" s="22">
        <v>365.81</v>
      </c>
      <c r="I135" s="22">
        <f t="shared" si="13"/>
        <v>1250.0024205350126</v>
      </c>
      <c r="J135" s="17"/>
      <c r="K135" s="34"/>
    </row>
    <row r="136" spans="2:11" s="20" customFormat="1" ht="15.95" customHeight="1" x14ac:dyDescent="0.25">
      <c r="B136" s="33">
        <v>134</v>
      </c>
      <c r="C136" s="165">
        <v>46784</v>
      </c>
      <c r="D136" s="9">
        <f t="shared" si="14"/>
        <v>148201.51706739626</v>
      </c>
      <c r="E136" s="10">
        <v>3.3750000000000002E-2</v>
      </c>
      <c r="F136" s="9">
        <f t="shared" si="12"/>
        <v>416.81676675205199</v>
      </c>
      <c r="G136" s="9">
        <f t="shared" si="15"/>
        <v>884.1924205350125</v>
      </c>
      <c r="H136" s="22">
        <v>365.81</v>
      </c>
      <c r="I136" s="22">
        <f t="shared" si="13"/>
        <v>1250.0024205350126</v>
      </c>
      <c r="J136" s="17"/>
      <c r="K136" s="34"/>
    </row>
    <row r="137" spans="2:11" s="20" customFormat="1" ht="15.95" customHeight="1" x14ac:dyDescent="0.25">
      <c r="B137" s="33">
        <v>135</v>
      </c>
      <c r="C137" s="165">
        <v>46813</v>
      </c>
      <c r="D137" s="9">
        <f t="shared" si="14"/>
        <v>147734.14141361328</v>
      </c>
      <c r="E137" s="10">
        <v>3.3750000000000002E-2</v>
      </c>
      <c r="F137" s="9">
        <f t="shared" si="12"/>
        <v>415.50227272578741</v>
      </c>
      <c r="G137" s="9">
        <f t="shared" si="15"/>
        <v>884.1924205350125</v>
      </c>
      <c r="H137" s="22">
        <v>365.81</v>
      </c>
      <c r="I137" s="22">
        <f t="shared" si="13"/>
        <v>1250.0024205350126</v>
      </c>
      <c r="J137" s="17"/>
      <c r="K137" s="34"/>
    </row>
    <row r="138" spans="2:11" s="20" customFormat="1" ht="15.95" customHeight="1" x14ac:dyDescent="0.25">
      <c r="B138" s="33">
        <v>136</v>
      </c>
      <c r="C138" s="165">
        <v>46844</v>
      </c>
      <c r="D138" s="9">
        <f t="shared" si="14"/>
        <v>147265.45126580403</v>
      </c>
      <c r="E138" s="10">
        <v>3.3750000000000002E-2</v>
      </c>
      <c r="F138" s="9">
        <f t="shared" si="12"/>
        <v>414.18408168507386</v>
      </c>
      <c r="G138" s="9">
        <f t="shared" si="15"/>
        <v>884.1924205350125</v>
      </c>
      <c r="H138" s="22">
        <v>365.81</v>
      </c>
      <c r="I138" s="22">
        <f t="shared" si="13"/>
        <v>1250.0024205350126</v>
      </c>
      <c r="J138" s="17"/>
      <c r="K138" s="34"/>
    </row>
    <row r="139" spans="2:11" s="20" customFormat="1" ht="15.95" customHeight="1" x14ac:dyDescent="0.25">
      <c r="B139" s="33">
        <v>137</v>
      </c>
      <c r="C139" s="165">
        <v>46874</v>
      </c>
      <c r="D139" s="9">
        <f t="shared" si="14"/>
        <v>146795.44292695407</v>
      </c>
      <c r="E139" s="10">
        <v>3.3750000000000002E-2</v>
      </c>
      <c r="F139" s="9">
        <f t="shared" si="12"/>
        <v>412.86218323205838</v>
      </c>
      <c r="G139" s="9">
        <f t="shared" si="15"/>
        <v>884.1924205350125</v>
      </c>
      <c r="H139" s="22">
        <v>365.81</v>
      </c>
      <c r="I139" s="22">
        <f t="shared" si="13"/>
        <v>1250.0024205350126</v>
      </c>
      <c r="J139" s="17"/>
      <c r="K139" s="34"/>
    </row>
    <row r="140" spans="2:11" s="20" customFormat="1" ht="15.95" customHeight="1" x14ac:dyDescent="0.25">
      <c r="B140" s="33">
        <v>138</v>
      </c>
      <c r="C140" s="165">
        <v>46905</v>
      </c>
      <c r="D140" s="9">
        <f t="shared" si="14"/>
        <v>146324.11268965111</v>
      </c>
      <c r="E140" s="10">
        <v>3.3750000000000002E-2</v>
      </c>
      <c r="F140" s="9">
        <f t="shared" si="12"/>
        <v>411.53656693964376</v>
      </c>
      <c r="G140" s="9">
        <f t="shared" si="15"/>
        <v>884.1924205350125</v>
      </c>
      <c r="H140" s="22">
        <v>365.81</v>
      </c>
      <c r="I140" s="22">
        <f t="shared" si="13"/>
        <v>1250.0024205350126</v>
      </c>
      <c r="J140" s="17"/>
      <c r="K140" s="34"/>
    </row>
    <row r="141" spans="2:11" s="20" customFormat="1" ht="15.95" customHeight="1" x14ac:dyDescent="0.25">
      <c r="B141" s="33">
        <v>139</v>
      </c>
      <c r="C141" s="165">
        <v>46935</v>
      </c>
      <c r="D141" s="9">
        <f t="shared" si="14"/>
        <v>145851.45683605573</v>
      </c>
      <c r="E141" s="10">
        <v>3.3750000000000002E-2</v>
      </c>
      <c r="F141" s="9">
        <f t="shared" si="12"/>
        <v>410.20722235140676</v>
      </c>
      <c r="G141" s="9">
        <f t="shared" si="15"/>
        <v>884.1924205350125</v>
      </c>
      <c r="H141" s="22">
        <v>365.81</v>
      </c>
      <c r="I141" s="22">
        <f t="shared" si="13"/>
        <v>1250.0024205350126</v>
      </c>
      <c r="J141" s="17"/>
      <c r="K141" s="34"/>
    </row>
    <row r="142" spans="2:11" s="20" customFormat="1" ht="15.95" customHeight="1" x14ac:dyDescent="0.25">
      <c r="B142" s="33">
        <v>140</v>
      </c>
      <c r="C142" s="165">
        <v>46966</v>
      </c>
      <c r="D142" s="9">
        <f t="shared" si="14"/>
        <v>145377.47163787211</v>
      </c>
      <c r="E142" s="10">
        <v>3.3750000000000002E-2</v>
      </c>
      <c r="F142" s="9">
        <f t="shared" si="12"/>
        <v>408.87413898151527</v>
      </c>
      <c r="G142" s="9">
        <f t="shared" si="15"/>
        <v>884.1924205350125</v>
      </c>
      <c r="H142" s="22">
        <v>365.81</v>
      </c>
      <c r="I142" s="22">
        <f t="shared" si="13"/>
        <v>1250.0024205350126</v>
      </c>
      <c r="J142" s="17"/>
      <c r="K142" s="34"/>
    </row>
    <row r="143" spans="2:11" s="20" customFormat="1" ht="15.95" customHeight="1" x14ac:dyDescent="0.25">
      <c r="B143" s="33">
        <v>141</v>
      </c>
      <c r="C143" s="165">
        <v>46997</v>
      </c>
      <c r="D143" s="9">
        <f t="shared" si="14"/>
        <v>144902.15335631859</v>
      </c>
      <c r="E143" s="10">
        <v>3.3750000000000002E-2</v>
      </c>
      <c r="F143" s="9">
        <f t="shared" si="12"/>
        <v>407.53730631464606</v>
      </c>
      <c r="G143" s="9">
        <f t="shared" si="15"/>
        <v>884.1924205350125</v>
      </c>
      <c r="H143" s="22">
        <v>365.81</v>
      </c>
      <c r="I143" s="22">
        <f t="shared" si="13"/>
        <v>1250.0024205350126</v>
      </c>
      <c r="J143" s="17"/>
      <c r="K143" s="34"/>
    </row>
    <row r="144" spans="2:11" s="20" customFormat="1" ht="15.95" customHeight="1" x14ac:dyDescent="0.25">
      <c r="B144" s="33">
        <v>142</v>
      </c>
      <c r="C144" s="165">
        <v>47027</v>
      </c>
      <c r="D144" s="9">
        <f t="shared" si="14"/>
        <v>144425.49824209823</v>
      </c>
      <c r="E144" s="10">
        <v>3.3750000000000002E-2</v>
      </c>
      <c r="F144" s="9">
        <f t="shared" si="12"/>
        <v>406.19671380590125</v>
      </c>
      <c r="G144" s="9">
        <f t="shared" si="15"/>
        <v>884.1924205350125</v>
      </c>
      <c r="H144" s="22">
        <v>365.81</v>
      </c>
      <c r="I144" s="22">
        <f t="shared" si="13"/>
        <v>1250.0024205350126</v>
      </c>
      <c r="J144" s="17"/>
      <c r="K144" s="34"/>
    </row>
    <row r="145" spans="2:11" s="20" customFormat="1" ht="15.95" customHeight="1" x14ac:dyDescent="0.25">
      <c r="B145" s="33">
        <v>143</v>
      </c>
      <c r="C145" s="165">
        <v>47058</v>
      </c>
      <c r="D145" s="9">
        <f t="shared" si="14"/>
        <v>143947.5025353691</v>
      </c>
      <c r="E145" s="10">
        <v>3.3750000000000002E-2</v>
      </c>
      <c r="F145" s="9">
        <f t="shared" si="12"/>
        <v>404.85235088072562</v>
      </c>
      <c r="G145" s="9">
        <f t="shared" si="15"/>
        <v>884.1924205350125</v>
      </c>
      <c r="H145" s="22">
        <v>365.81</v>
      </c>
      <c r="I145" s="22">
        <f t="shared" si="13"/>
        <v>1250.0024205350126</v>
      </c>
      <c r="J145" s="17"/>
      <c r="K145" s="34"/>
    </row>
    <row r="146" spans="2:11" s="20" customFormat="1" ht="15.95" customHeight="1" x14ac:dyDescent="0.25">
      <c r="B146" s="33">
        <v>144</v>
      </c>
      <c r="C146" s="165">
        <v>47088</v>
      </c>
      <c r="D146" s="9">
        <f t="shared" si="14"/>
        <v>143468.16246571479</v>
      </c>
      <c r="E146" s="10">
        <v>3.3750000000000002E-2</v>
      </c>
      <c r="F146" s="9">
        <f t="shared" si="12"/>
        <v>403.50420693482289</v>
      </c>
      <c r="G146" s="9">
        <f t="shared" si="15"/>
        <v>884.1924205350125</v>
      </c>
      <c r="H146" s="22">
        <v>365.81</v>
      </c>
      <c r="I146" s="22">
        <f t="shared" si="13"/>
        <v>1250.0024205350126</v>
      </c>
      <c r="J146" s="17"/>
      <c r="K146" s="34"/>
    </row>
    <row r="147" spans="2:11" s="20" customFormat="1" ht="15.95" customHeight="1" x14ac:dyDescent="0.25">
      <c r="B147" s="33">
        <v>145</v>
      </c>
      <c r="C147" s="165">
        <v>47119</v>
      </c>
      <c r="D147" s="9">
        <f t="shared" si="14"/>
        <v>142987.4742521146</v>
      </c>
      <c r="E147" s="10">
        <v>3.3750000000000002E-2</v>
      </c>
      <c r="F147" s="9">
        <f t="shared" si="12"/>
        <v>402.15227133407234</v>
      </c>
      <c r="G147" s="9">
        <f t="shared" si="15"/>
        <v>884.1924205350125</v>
      </c>
      <c r="H147" s="22">
        <v>365.81</v>
      </c>
      <c r="I147" s="22">
        <f t="shared" si="13"/>
        <v>1250.0024205350126</v>
      </c>
      <c r="J147" s="17"/>
      <c r="K147" s="34"/>
    </row>
    <row r="148" spans="2:11" s="20" customFormat="1" ht="15.95" customHeight="1" x14ac:dyDescent="0.25">
      <c r="B148" s="33">
        <v>146</v>
      </c>
      <c r="C148" s="165">
        <v>47150</v>
      </c>
      <c r="D148" s="9">
        <f t="shared" si="14"/>
        <v>142505.43410291366</v>
      </c>
      <c r="E148" s="10">
        <v>3.3750000000000002E-2</v>
      </c>
      <c r="F148" s="9">
        <f t="shared" si="12"/>
        <v>400.7965334144447</v>
      </c>
      <c r="G148" s="9">
        <f t="shared" si="15"/>
        <v>884.1924205350125</v>
      </c>
      <c r="H148" s="22">
        <v>365.81</v>
      </c>
      <c r="I148" s="22">
        <f t="shared" si="13"/>
        <v>1250.0024205350126</v>
      </c>
      <c r="J148" s="17"/>
      <c r="K148" s="34"/>
    </row>
    <row r="149" spans="2:11" s="20" customFormat="1" ht="15.95" customHeight="1" x14ac:dyDescent="0.25">
      <c r="B149" s="33">
        <v>147</v>
      </c>
      <c r="C149" s="165">
        <v>47178</v>
      </c>
      <c r="D149" s="9">
        <f t="shared" si="14"/>
        <v>142022.03821579309</v>
      </c>
      <c r="E149" s="10">
        <v>3.3750000000000002E-2</v>
      </c>
      <c r="F149" s="9">
        <f t="shared" si="12"/>
        <v>399.43698248191805</v>
      </c>
      <c r="G149" s="9">
        <f t="shared" si="15"/>
        <v>884.1924205350125</v>
      </c>
      <c r="H149" s="22">
        <v>365.81</v>
      </c>
      <c r="I149" s="22">
        <f t="shared" si="13"/>
        <v>1250.0024205350126</v>
      </c>
      <c r="J149" s="17"/>
      <c r="K149" s="34"/>
    </row>
    <row r="150" spans="2:11" s="20" customFormat="1" ht="15.95" customHeight="1" x14ac:dyDescent="0.25">
      <c r="B150" s="33">
        <v>148</v>
      </c>
      <c r="C150" s="165">
        <v>47209</v>
      </c>
      <c r="D150" s="9">
        <f t="shared" si="14"/>
        <v>141537.28277773998</v>
      </c>
      <c r="E150" s="10">
        <v>3.3750000000000002E-2</v>
      </c>
      <c r="F150" s="9">
        <f t="shared" si="12"/>
        <v>398.07360781239373</v>
      </c>
      <c r="G150" s="9">
        <f t="shared" si="15"/>
        <v>884.1924205350125</v>
      </c>
      <c r="H150" s="22">
        <v>365.81</v>
      </c>
      <c r="I150" s="22">
        <f t="shared" si="13"/>
        <v>1250.0024205350126</v>
      </c>
      <c r="J150" s="17"/>
      <c r="K150" s="34"/>
    </row>
    <row r="151" spans="2:11" s="20" customFormat="1" ht="15.95" customHeight="1" x14ac:dyDescent="0.25">
      <c r="B151" s="33">
        <v>149</v>
      </c>
      <c r="C151" s="165">
        <v>47239</v>
      </c>
      <c r="D151" s="9">
        <f t="shared" si="14"/>
        <v>141051.16396501736</v>
      </c>
      <c r="E151" s="10">
        <v>3.3750000000000002E-2</v>
      </c>
      <c r="F151" s="9">
        <f t="shared" si="12"/>
        <v>396.70639865161138</v>
      </c>
      <c r="G151" s="9">
        <f t="shared" si="15"/>
        <v>884.1924205350125</v>
      </c>
      <c r="H151" s="22">
        <v>365.81</v>
      </c>
      <c r="I151" s="22">
        <f t="shared" si="13"/>
        <v>1250.0024205350126</v>
      </c>
      <c r="J151" s="17"/>
      <c r="K151" s="34"/>
    </row>
    <row r="152" spans="2:11" s="20" customFormat="1" ht="15.95" customHeight="1" x14ac:dyDescent="0.25">
      <c r="B152" s="33">
        <v>150</v>
      </c>
      <c r="C152" s="165">
        <v>47270</v>
      </c>
      <c r="D152" s="9">
        <f t="shared" si="14"/>
        <v>140563.67794313395</v>
      </c>
      <c r="E152" s="10">
        <v>3.3750000000000002E-2</v>
      </c>
      <c r="F152" s="9">
        <f t="shared" si="12"/>
        <v>395.33534421506425</v>
      </c>
      <c r="G152" s="9">
        <f t="shared" si="15"/>
        <v>884.1924205350125</v>
      </c>
      <c r="H152" s="22">
        <v>365.81</v>
      </c>
      <c r="I152" s="22">
        <f t="shared" si="13"/>
        <v>1250.0024205350126</v>
      </c>
      <c r="J152" s="17"/>
      <c r="K152" s="34"/>
    </row>
    <row r="153" spans="2:11" s="20" customFormat="1" ht="15.95" customHeight="1" x14ac:dyDescent="0.25">
      <c r="B153" s="33">
        <v>151</v>
      </c>
      <c r="C153" s="165">
        <v>47300</v>
      </c>
      <c r="D153" s="9">
        <f t="shared" si="14"/>
        <v>140074.820866814</v>
      </c>
      <c r="E153" s="10">
        <v>3.3750000000000002E-2</v>
      </c>
      <c r="F153" s="9">
        <f t="shared" si="12"/>
        <v>393.96043368791442</v>
      </c>
      <c r="G153" s="9">
        <f t="shared" si="15"/>
        <v>884.1924205350125</v>
      </c>
      <c r="H153" s="22">
        <v>365.81</v>
      </c>
      <c r="I153" s="22">
        <f t="shared" si="13"/>
        <v>1250.0024205350126</v>
      </c>
      <c r="J153" s="17"/>
      <c r="K153" s="34"/>
    </row>
    <row r="154" spans="2:11" s="20" customFormat="1" ht="15.95" customHeight="1" x14ac:dyDescent="0.25">
      <c r="B154" s="33">
        <v>152</v>
      </c>
      <c r="C154" s="165">
        <v>47331</v>
      </c>
      <c r="D154" s="9">
        <f t="shared" si="14"/>
        <v>139584.5888799669</v>
      </c>
      <c r="E154" s="10">
        <v>3.3750000000000002E-2</v>
      </c>
      <c r="F154" s="9">
        <f t="shared" si="12"/>
        <v>392.58165622490696</v>
      </c>
      <c r="G154" s="9">
        <f t="shared" si="15"/>
        <v>884.1924205350125</v>
      </c>
      <c r="H154" s="22">
        <v>365.81</v>
      </c>
      <c r="I154" s="22">
        <f t="shared" si="13"/>
        <v>1250.0024205350126</v>
      </c>
      <c r="J154" s="17"/>
      <c r="K154" s="34"/>
    </row>
    <row r="155" spans="2:11" s="20" customFormat="1" ht="15.95" customHeight="1" x14ac:dyDescent="0.25">
      <c r="B155" s="33">
        <v>153</v>
      </c>
      <c r="C155" s="165">
        <v>47362</v>
      </c>
      <c r="D155" s="9">
        <f t="shared" si="14"/>
        <v>139092.97811565679</v>
      </c>
      <c r="E155" s="10">
        <v>3.3750000000000002E-2</v>
      </c>
      <c r="F155" s="9">
        <f t="shared" si="12"/>
        <v>391.19900095028476</v>
      </c>
      <c r="G155" s="9">
        <f t="shared" si="15"/>
        <v>884.1924205350125</v>
      </c>
      <c r="H155" s="22">
        <v>365.81</v>
      </c>
      <c r="I155" s="22">
        <f t="shared" si="13"/>
        <v>1250.0024205350126</v>
      </c>
      <c r="J155" s="17"/>
      <c r="K155" s="34"/>
    </row>
    <row r="156" spans="2:11" s="20" customFormat="1" ht="15.95" customHeight="1" x14ac:dyDescent="0.25">
      <c r="B156" s="33">
        <v>154</v>
      </c>
      <c r="C156" s="165">
        <v>47392</v>
      </c>
      <c r="D156" s="9">
        <f t="shared" si="14"/>
        <v>138599.98469607206</v>
      </c>
      <c r="E156" s="10">
        <v>3.3750000000000002E-2</v>
      </c>
      <c r="F156" s="9">
        <f t="shared" si="12"/>
        <v>389.81245695770275</v>
      </c>
      <c r="G156" s="9">
        <f t="shared" si="15"/>
        <v>884.1924205350125</v>
      </c>
      <c r="H156" s="22">
        <v>365.81</v>
      </c>
      <c r="I156" s="22">
        <f t="shared" si="13"/>
        <v>1250.0024205350126</v>
      </c>
      <c r="J156" s="17"/>
      <c r="K156" s="34"/>
    </row>
    <row r="157" spans="2:11" s="20" customFormat="1" ht="15.95" customHeight="1" x14ac:dyDescent="0.25">
      <c r="B157" s="33">
        <v>155</v>
      </c>
      <c r="C157" s="165">
        <v>47423</v>
      </c>
      <c r="D157" s="9">
        <f t="shared" si="14"/>
        <v>138105.60473249474</v>
      </c>
      <c r="E157" s="10">
        <v>3.3750000000000002E-2</v>
      </c>
      <c r="F157" s="9">
        <f t="shared" si="12"/>
        <v>388.42201331014149</v>
      </c>
      <c r="G157" s="9">
        <f t="shared" si="15"/>
        <v>884.1924205350125</v>
      </c>
      <c r="H157" s="22">
        <v>365.81</v>
      </c>
      <c r="I157" s="22">
        <f t="shared" si="13"/>
        <v>1250.0024205350126</v>
      </c>
      <c r="J157" s="17"/>
      <c r="K157" s="34"/>
    </row>
    <row r="158" spans="2:11" s="20" customFormat="1" ht="15.95" customHeight="1" x14ac:dyDescent="0.25">
      <c r="B158" s="33">
        <v>156</v>
      </c>
      <c r="C158" s="165">
        <v>47453</v>
      </c>
      <c r="D158" s="9">
        <f t="shared" si="14"/>
        <v>137609.83432526985</v>
      </c>
      <c r="E158" s="10">
        <v>3.3750000000000002E-2</v>
      </c>
      <c r="F158" s="9">
        <f t="shared" si="12"/>
        <v>387.02765903982146</v>
      </c>
      <c r="G158" s="9">
        <f t="shared" si="15"/>
        <v>884.1924205350125</v>
      </c>
      <c r="H158" s="22">
        <v>365.81</v>
      </c>
      <c r="I158" s="22">
        <f t="shared" si="13"/>
        <v>1250.0024205350126</v>
      </c>
      <c r="J158" s="17"/>
      <c r="K158" s="34"/>
    </row>
    <row r="159" spans="2:11" s="20" customFormat="1" ht="15.95" customHeight="1" x14ac:dyDescent="0.25">
      <c r="B159" s="33">
        <v>157</v>
      </c>
      <c r="C159" s="165">
        <v>47484</v>
      </c>
      <c r="D159" s="9">
        <f t="shared" si="14"/>
        <v>137112.66956377466</v>
      </c>
      <c r="E159" s="10">
        <v>3.3750000000000002E-2</v>
      </c>
      <c r="F159" s="9">
        <f t="shared" si="12"/>
        <v>385.62938314811623</v>
      </c>
      <c r="G159" s="9">
        <f t="shared" si="15"/>
        <v>884.1924205350125</v>
      </c>
      <c r="H159" s="22">
        <v>365.81</v>
      </c>
      <c r="I159" s="22">
        <f t="shared" si="13"/>
        <v>1250.0024205350126</v>
      </c>
      <c r="J159" s="17"/>
      <c r="K159" s="34"/>
    </row>
    <row r="160" spans="2:11" s="20" customFormat="1" ht="15.95" customHeight="1" x14ac:dyDescent="0.25">
      <c r="B160" s="33">
        <v>158</v>
      </c>
      <c r="C160" s="165">
        <v>47515</v>
      </c>
      <c r="D160" s="9">
        <f t="shared" si="14"/>
        <v>136614.10652638777</v>
      </c>
      <c r="E160" s="10">
        <v>3.3750000000000002E-2</v>
      </c>
      <c r="F160" s="9">
        <f t="shared" si="12"/>
        <v>384.22717460546568</v>
      </c>
      <c r="G160" s="9">
        <f t="shared" si="15"/>
        <v>884.1924205350125</v>
      </c>
      <c r="H160" s="22">
        <v>365.81</v>
      </c>
      <c r="I160" s="22">
        <f t="shared" si="13"/>
        <v>1250.0024205350126</v>
      </c>
      <c r="J160" s="17"/>
      <c r="K160" s="34"/>
    </row>
    <row r="161" spans="2:11" s="20" customFormat="1" ht="15.95" customHeight="1" x14ac:dyDescent="0.25">
      <c r="B161" s="33">
        <v>159</v>
      </c>
      <c r="C161" s="165">
        <v>47543</v>
      </c>
      <c r="D161" s="9">
        <f t="shared" si="14"/>
        <v>136114.14128045822</v>
      </c>
      <c r="E161" s="10">
        <v>3.3750000000000002E-2</v>
      </c>
      <c r="F161" s="9">
        <f t="shared" si="12"/>
        <v>382.82102235128878</v>
      </c>
      <c r="G161" s="9">
        <f t="shared" si="15"/>
        <v>884.1924205350125</v>
      </c>
      <c r="H161" s="22">
        <v>365.81</v>
      </c>
      <c r="I161" s="22">
        <f t="shared" si="13"/>
        <v>1250.0024205350126</v>
      </c>
      <c r="J161" s="17"/>
      <c r="K161" s="34"/>
    </row>
    <row r="162" spans="2:11" s="20" customFormat="1" ht="15.95" customHeight="1" x14ac:dyDescent="0.25">
      <c r="B162" s="33">
        <v>160</v>
      </c>
      <c r="C162" s="165">
        <v>47574</v>
      </c>
      <c r="D162" s="9">
        <f t="shared" si="14"/>
        <v>135612.7698822745</v>
      </c>
      <c r="E162" s="10">
        <v>3.3750000000000002E-2</v>
      </c>
      <c r="F162" s="9">
        <f t="shared" si="12"/>
        <v>381.41091529389706</v>
      </c>
      <c r="G162" s="9">
        <f t="shared" si="15"/>
        <v>884.1924205350125</v>
      </c>
      <c r="H162" s="22">
        <v>365.81</v>
      </c>
      <c r="I162" s="22">
        <f t="shared" si="13"/>
        <v>1250.0024205350126</v>
      </c>
      <c r="J162" s="17"/>
      <c r="K162" s="34"/>
    </row>
    <row r="163" spans="2:11" s="20" customFormat="1" ht="15.95" customHeight="1" x14ac:dyDescent="0.25">
      <c r="B163" s="33">
        <v>161</v>
      </c>
      <c r="C163" s="165">
        <v>47604</v>
      </c>
      <c r="D163" s="9">
        <f t="shared" si="14"/>
        <v>135109.98837703338</v>
      </c>
      <c r="E163" s="10">
        <v>3.3750000000000002E-2</v>
      </c>
      <c r="F163" s="9">
        <f t="shared" ref="F163:F226" si="16">D163*E163/12</f>
        <v>379.99684231040641</v>
      </c>
      <c r="G163" s="9">
        <f t="shared" si="15"/>
        <v>884.1924205350125</v>
      </c>
      <c r="H163" s="22">
        <v>365.81</v>
      </c>
      <c r="I163" s="22">
        <f t="shared" si="13"/>
        <v>1250.0024205350126</v>
      </c>
      <c r="J163" s="17"/>
      <c r="K163" s="34"/>
    </row>
    <row r="164" spans="2:11" s="20" customFormat="1" ht="15.95" customHeight="1" x14ac:dyDescent="0.25">
      <c r="B164" s="33">
        <v>162</v>
      </c>
      <c r="C164" s="165">
        <v>47635</v>
      </c>
      <c r="D164" s="9">
        <f t="shared" ref="D164:D227" si="17">D163+F163-G163</f>
        <v>134605.79279880878</v>
      </c>
      <c r="E164" s="10">
        <v>3.3750000000000002E-2</v>
      </c>
      <c r="F164" s="9">
        <f t="shared" si="16"/>
        <v>378.5787922466497</v>
      </c>
      <c r="G164" s="9">
        <f t="shared" si="15"/>
        <v>884.1924205350125</v>
      </c>
      <c r="H164" s="22">
        <v>365.81</v>
      </c>
      <c r="I164" s="22">
        <f t="shared" si="13"/>
        <v>1250.0024205350126</v>
      </c>
      <c r="J164" s="17"/>
      <c r="K164" s="34"/>
    </row>
    <row r="165" spans="2:11" s="20" customFormat="1" ht="15.95" customHeight="1" x14ac:dyDescent="0.25">
      <c r="B165" s="33">
        <v>163</v>
      </c>
      <c r="C165" s="165">
        <v>47665</v>
      </c>
      <c r="D165" s="9">
        <f t="shared" si="17"/>
        <v>134100.17917052039</v>
      </c>
      <c r="E165" s="10">
        <v>3.3750000000000002E-2</v>
      </c>
      <c r="F165" s="9">
        <f t="shared" si="16"/>
        <v>377.15675391708868</v>
      </c>
      <c r="G165" s="9">
        <f t="shared" si="15"/>
        <v>884.1924205350125</v>
      </c>
      <c r="H165" s="22">
        <v>365.81</v>
      </c>
      <c r="I165" s="22">
        <f t="shared" si="13"/>
        <v>1250.0024205350126</v>
      </c>
      <c r="J165" s="17"/>
      <c r="K165" s="34"/>
    </row>
    <row r="166" spans="2:11" s="20" customFormat="1" ht="15.95" customHeight="1" x14ac:dyDescent="0.25">
      <c r="B166" s="33">
        <v>164</v>
      </c>
      <c r="C166" s="165">
        <v>47696</v>
      </c>
      <c r="D166" s="9">
        <f t="shared" si="17"/>
        <v>133593.14350390245</v>
      </c>
      <c r="E166" s="10">
        <v>3.3750000000000002E-2</v>
      </c>
      <c r="F166" s="9">
        <f t="shared" si="16"/>
        <v>375.73071610472567</v>
      </c>
      <c r="G166" s="9">
        <f t="shared" si="15"/>
        <v>884.1924205350125</v>
      </c>
      <c r="H166" s="22">
        <v>365.81</v>
      </c>
      <c r="I166" s="22">
        <f t="shared" si="13"/>
        <v>1250.0024205350126</v>
      </c>
      <c r="J166" s="17"/>
      <c r="K166" s="34"/>
    </row>
    <row r="167" spans="2:11" s="20" customFormat="1" ht="15.95" customHeight="1" x14ac:dyDescent="0.25">
      <c r="B167" s="33">
        <v>165</v>
      </c>
      <c r="C167" s="165">
        <v>47727</v>
      </c>
      <c r="D167" s="9">
        <f t="shared" si="17"/>
        <v>133084.68179947216</v>
      </c>
      <c r="E167" s="10">
        <v>3.3750000000000002E-2</v>
      </c>
      <c r="F167" s="9">
        <f t="shared" si="16"/>
        <v>374.30066756101547</v>
      </c>
      <c r="G167" s="9">
        <f t="shared" si="15"/>
        <v>884.1924205350125</v>
      </c>
      <c r="H167" s="22">
        <v>365.81</v>
      </c>
      <c r="I167" s="22">
        <f t="shared" si="13"/>
        <v>1250.0024205350126</v>
      </c>
      <c r="J167" s="17"/>
      <c r="K167" s="34"/>
    </row>
    <row r="168" spans="2:11" s="20" customFormat="1" ht="15.95" customHeight="1" x14ac:dyDescent="0.25">
      <c r="B168" s="33">
        <v>166</v>
      </c>
      <c r="C168" s="165">
        <v>47757</v>
      </c>
      <c r="D168" s="9">
        <f t="shared" si="17"/>
        <v>132574.79004649815</v>
      </c>
      <c r="E168" s="10">
        <v>3.3750000000000002E-2</v>
      </c>
      <c r="F168" s="9">
        <f t="shared" si="16"/>
        <v>372.8665970057761</v>
      </c>
      <c r="G168" s="9">
        <f t="shared" si="15"/>
        <v>884.1924205350125</v>
      </c>
      <c r="H168" s="22">
        <v>365.81</v>
      </c>
      <c r="I168" s="22">
        <f t="shared" si="13"/>
        <v>1250.0024205350126</v>
      </c>
      <c r="J168" s="17"/>
      <c r="K168" s="34"/>
    </row>
    <row r="169" spans="2:11" s="20" customFormat="1" ht="15.95" customHeight="1" x14ac:dyDescent="0.25">
      <c r="B169" s="33">
        <v>167</v>
      </c>
      <c r="C169" s="165">
        <v>47788</v>
      </c>
      <c r="D169" s="9">
        <f t="shared" si="17"/>
        <v>132063.46422296891</v>
      </c>
      <c r="E169" s="10">
        <v>3.3750000000000002E-2</v>
      </c>
      <c r="F169" s="9">
        <f t="shared" si="16"/>
        <v>371.42849312710013</v>
      </c>
      <c r="G169" s="9">
        <f t="shared" si="15"/>
        <v>884.1924205350125</v>
      </c>
      <c r="H169" s="22">
        <v>365.81</v>
      </c>
      <c r="I169" s="22">
        <f t="shared" si="13"/>
        <v>1250.0024205350126</v>
      </c>
      <c r="J169" s="17"/>
      <c r="K169" s="34"/>
    </row>
    <row r="170" spans="2:11" s="20" customFormat="1" ht="15.95" customHeight="1" x14ac:dyDescent="0.25">
      <c r="B170" s="33">
        <v>168</v>
      </c>
      <c r="C170" s="165">
        <v>47818</v>
      </c>
      <c r="D170" s="9">
        <f t="shared" si="17"/>
        <v>131550.70029556099</v>
      </c>
      <c r="E170" s="10">
        <v>3.3750000000000002E-2</v>
      </c>
      <c r="F170" s="9">
        <f t="shared" si="16"/>
        <v>369.98634458126531</v>
      </c>
      <c r="G170" s="9">
        <f t="shared" si="15"/>
        <v>884.1924205350125</v>
      </c>
      <c r="H170" s="22">
        <v>365.81</v>
      </c>
      <c r="I170" s="22">
        <f t="shared" si="13"/>
        <v>1250.0024205350126</v>
      </c>
      <c r="J170" s="17"/>
      <c r="K170" s="34"/>
    </row>
    <row r="171" spans="2:11" s="20" customFormat="1" ht="15.95" customHeight="1" x14ac:dyDescent="0.25">
      <c r="B171" s="33">
        <v>169</v>
      </c>
      <c r="C171" s="165">
        <v>47849</v>
      </c>
      <c r="D171" s="9">
        <f t="shared" si="17"/>
        <v>131036.49421960725</v>
      </c>
      <c r="E171" s="10">
        <v>3.3750000000000002E-2</v>
      </c>
      <c r="F171" s="9">
        <f t="shared" si="16"/>
        <v>368.54013999264544</v>
      </c>
      <c r="G171" s="9">
        <f t="shared" si="15"/>
        <v>884.1924205350125</v>
      </c>
      <c r="H171" s="22">
        <v>365.81</v>
      </c>
      <c r="I171" s="22">
        <f t="shared" si="13"/>
        <v>1250.0024205350126</v>
      </c>
      <c r="J171" s="17"/>
      <c r="K171" s="34"/>
    </row>
    <row r="172" spans="2:11" s="20" customFormat="1" ht="15.95" customHeight="1" x14ac:dyDescent="0.25">
      <c r="B172" s="33">
        <v>170</v>
      </c>
      <c r="C172" s="165">
        <v>47880</v>
      </c>
      <c r="D172" s="9">
        <f t="shared" si="17"/>
        <v>130520.84193906489</v>
      </c>
      <c r="E172" s="10">
        <v>3.3750000000000002E-2</v>
      </c>
      <c r="F172" s="9">
        <f t="shared" si="16"/>
        <v>367.08986795362006</v>
      </c>
      <c r="G172" s="9">
        <f t="shared" si="15"/>
        <v>884.1924205350125</v>
      </c>
      <c r="H172" s="22">
        <v>365.81</v>
      </c>
      <c r="I172" s="22">
        <f t="shared" si="13"/>
        <v>1250.0024205350126</v>
      </c>
      <c r="J172" s="17"/>
      <c r="K172" s="34"/>
    </row>
    <row r="173" spans="2:11" s="20" customFormat="1" ht="15.95" customHeight="1" x14ac:dyDescent="0.25">
      <c r="B173" s="33">
        <v>171</v>
      </c>
      <c r="C173" s="165">
        <v>47908</v>
      </c>
      <c r="D173" s="9">
        <f t="shared" si="17"/>
        <v>130003.7393864835</v>
      </c>
      <c r="E173" s="10">
        <v>3.3750000000000002E-2</v>
      </c>
      <c r="F173" s="9">
        <f t="shared" si="16"/>
        <v>365.6355170244849</v>
      </c>
      <c r="G173" s="9">
        <f t="shared" si="15"/>
        <v>884.1924205350125</v>
      </c>
      <c r="H173" s="22">
        <v>365.81</v>
      </c>
      <c r="I173" s="22">
        <f t="shared" si="13"/>
        <v>1250.0024205350126</v>
      </c>
      <c r="J173" s="17"/>
      <c r="K173" s="34"/>
    </row>
    <row r="174" spans="2:11" s="20" customFormat="1" ht="15.95" customHeight="1" x14ac:dyDescent="0.25">
      <c r="B174" s="33">
        <v>172</v>
      </c>
      <c r="C174" s="165">
        <v>47939</v>
      </c>
      <c r="D174" s="9">
        <f t="shared" si="17"/>
        <v>129485.18248297297</v>
      </c>
      <c r="E174" s="10">
        <v>3.3750000000000002E-2</v>
      </c>
      <c r="F174" s="9">
        <f t="shared" si="16"/>
        <v>364.17707573336151</v>
      </c>
      <c r="G174" s="9">
        <f t="shared" si="15"/>
        <v>884.1924205350125</v>
      </c>
      <c r="H174" s="22">
        <v>365.81</v>
      </c>
      <c r="I174" s="22">
        <f t="shared" si="13"/>
        <v>1250.0024205350126</v>
      </c>
      <c r="J174" s="17"/>
      <c r="K174" s="34"/>
    </row>
    <row r="175" spans="2:11" s="20" customFormat="1" ht="15.95" customHeight="1" x14ac:dyDescent="0.25">
      <c r="B175" s="33">
        <v>173</v>
      </c>
      <c r="C175" s="165">
        <v>47969</v>
      </c>
      <c r="D175" s="9">
        <f t="shared" si="17"/>
        <v>128965.16713817132</v>
      </c>
      <c r="E175" s="10">
        <v>3.3750000000000002E-2</v>
      </c>
      <c r="F175" s="9">
        <f t="shared" si="16"/>
        <v>362.71453257610688</v>
      </c>
      <c r="G175" s="9">
        <f t="shared" si="15"/>
        <v>884.1924205350125</v>
      </c>
      <c r="H175" s="22">
        <v>365.81</v>
      </c>
      <c r="I175" s="22">
        <f t="shared" si="13"/>
        <v>1250.0024205350126</v>
      </c>
      <c r="J175" s="17"/>
      <c r="K175" s="34"/>
    </row>
    <row r="176" spans="2:11" s="20" customFormat="1" ht="15.95" customHeight="1" x14ac:dyDescent="0.25">
      <c r="B176" s="33">
        <v>174</v>
      </c>
      <c r="C176" s="165">
        <v>48000</v>
      </c>
      <c r="D176" s="9">
        <f t="shared" si="17"/>
        <v>128443.68925021242</v>
      </c>
      <c r="E176" s="10">
        <v>3.3750000000000002E-2</v>
      </c>
      <c r="F176" s="9">
        <f t="shared" si="16"/>
        <v>361.24787601622251</v>
      </c>
      <c r="G176" s="9">
        <f t="shared" si="15"/>
        <v>884.1924205350125</v>
      </c>
      <c r="H176" s="22">
        <v>365.81</v>
      </c>
      <c r="I176" s="22">
        <f t="shared" si="13"/>
        <v>1250.0024205350126</v>
      </c>
      <c r="J176" s="17"/>
      <c r="K176" s="34"/>
    </row>
    <row r="177" spans="2:11" s="20" customFormat="1" ht="15.95" customHeight="1" x14ac:dyDescent="0.25">
      <c r="B177" s="33">
        <v>175</v>
      </c>
      <c r="C177" s="165">
        <v>48030</v>
      </c>
      <c r="D177" s="9">
        <f t="shared" si="17"/>
        <v>127920.74470569364</v>
      </c>
      <c r="E177" s="10">
        <v>3.3750000000000002E-2</v>
      </c>
      <c r="F177" s="9">
        <f t="shared" si="16"/>
        <v>359.77709448476338</v>
      </c>
      <c r="G177" s="9">
        <f t="shared" si="15"/>
        <v>884.1924205350125</v>
      </c>
      <c r="H177" s="22">
        <v>365.81</v>
      </c>
      <c r="I177" s="22">
        <f t="shared" si="13"/>
        <v>1250.0024205350126</v>
      </c>
      <c r="J177" s="17"/>
      <c r="K177" s="34"/>
    </row>
    <row r="178" spans="2:11" s="20" customFormat="1" ht="15.95" customHeight="1" x14ac:dyDescent="0.25">
      <c r="B178" s="33">
        <v>176</v>
      </c>
      <c r="C178" s="165">
        <v>48061</v>
      </c>
      <c r="D178" s="9">
        <f t="shared" si="17"/>
        <v>127396.32937964339</v>
      </c>
      <c r="E178" s="10">
        <v>3.3750000000000002E-2</v>
      </c>
      <c r="F178" s="9">
        <f t="shared" si="16"/>
        <v>358.30217638024709</v>
      </c>
      <c r="G178" s="9">
        <f t="shared" si="15"/>
        <v>884.1924205350125</v>
      </c>
      <c r="H178" s="22">
        <v>365.81</v>
      </c>
      <c r="I178" s="22">
        <f t="shared" si="13"/>
        <v>1250.0024205350126</v>
      </c>
      <c r="J178" s="17"/>
      <c r="K178" s="34"/>
    </row>
    <row r="179" spans="2:11" s="20" customFormat="1" ht="15.95" customHeight="1" x14ac:dyDescent="0.25">
      <c r="B179" s="33">
        <v>177</v>
      </c>
      <c r="C179" s="165">
        <v>48092</v>
      </c>
      <c r="D179" s="9">
        <f t="shared" si="17"/>
        <v>126870.43913548863</v>
      </c>
      <c r="E179" s="10">
        <v>3.3750000000000002E-2</v>
      </c>
      <c r="F179" s="9">
        <f t="shared" si="16"/>
        <v>356.82311006856179</v>
      </c>
      <c r="G179" s="9">
        <f t="shared" si="15"/>
        <v>884.1924205350125</v>
      </c>
      <c r="H179" s="22">
        <v>365.81</v>
      </c>
      <c r="I179" s="22">
        <f t="shared" si="13"/>
        <v>1250.0024205350126</v>
      </c>
      <c r="J179" s="17"/>
      <c r="K179" s="34"/>
    </row>
    <row r="180" spans="2:11" s="20" customFormat="1" ht="15.95" customHeight="1" x14ac:dyDescent="0.25">
      <c r="B180" s="33">
        <v>178</v>
      </c>
      <c r="C180" s="165">
        <v>48122</v>
      </c>
      <c r="D180" s="9">
        <f t="shared" si="17"/>
        <v>126343.06982502219</v>
      </c>
      <c r="E180" s="10">
        <v>3.3750000000000002E-2</v>
      </c>
      <c r="F180" s="9">
        <f t="shared" si="16"/>
        <v>355.33988388287497</v>
      </c>
      <c r="G180" s="9">
        <f t="shared" si="15"/>
        <v>884.1924205350125</v>
      </c>
      <c r="H180" s="22">
        <v>365.81</v>
      </c>
      <c r="I180" s="22">
        <f t="shared" si="13"/>
        <v>1250.0024205350126</v>
      </c>
      <c r="J180" s="17"/>
      <c r="K180" s="34"/>
    </row>
    <row r="181" spans="2:11" s="20" customFormat="1" ht="15.95" customHeight="1" x14ac:dyDescent="0.25">
      <c r="B181" s="33">
        <v>179</v>
      </c>
      <c r="C181" s="165">
        <v>48153</v>
      </c>
      <c r="D181" s="9">
        <f t="shared" si="17"/>
        <v>125814.21728837006</v>
      </c>
      <c r="E181" s="10">
        <v>3.3750000000000002E-2</v>
      </c>
      <c r="F181" s="9">
        <f t="shared" si="16"/>
        <v>353.85248612354081</v>
      </c>
      <c r="G181" s="9">
        <f t="shared" si="15"/>
        <v>884.1924205350125</v>
      </c>
      <c r="H181" s="22">
        <v>365.81</v>
      </c>
      <c r="I181" s="22">
        <f t="shared" si="13"/>
        <v>1250.0024205350126</v>
      </c>
      <c r="J181" s="17"/>
      <c r="K181" s="34"/>
    </row>
    <row r="182" spans="2:11" s="20" customFormat="1" ht="15.95" customHeight="1" x14ac:dyDescent="0.25">
      <c r="B182" s="33">
        <v>180</v>
      </c>
      <c r="C182" s="165">
        <v>48183</v>
      </c>
      <c r="D182" s="9">
        <f t="shared" si="17"/>
        <v>125283.87735395858</v>
      </c>
      <c r="E182" s="10">
        <v>3.3750000000000002E-2</v>
      </c>
      <c r="F182" s="9">
        <f t="shared" si="16"/>
        <v>352.36090505800854</v>
      </c>
      <c r="G182" s="9">
        <f t="shared" si="15"/>
        <v>884.1924205350125</v>
      </c>
      <c r="H182" s="22">
        <v>365.81</v>
      </c>
      <c r="I182" s="22">
        <f t="shared" si="13"/>
        <v>1250.0024205350126</v>
      </c>
      <c r="J182" s="17"/>
      <c r="K182" s="34"/>
    </row>
    <row r="183" spans="2:11" s="20" customFormat="1" ht="15.95" customHeight="1" x14ac:dyDescent="0.25">
      <c r="B183" s="33">
        <v>181</v>
      </c>
      <c r="C183" s="165">
        <v>48214</v>
      </c>
      <c r="D183" s="9">
        <f t="shared" si="17"/>
        <v>124752.04583848159</v>
      </c>
      <c r="E183" s="10">
        <v>3.3750000000000002E-2</v>
      </c>
      <c r="F183" s="9">
        <f t="shared" si="16"/>
        <v>350.86512892072943</v>
      </c>
      <c r="G183" s="9">
        <f t="shared" si="15"/>
        <v>884.1924205350125</v>
      </c>
      <c r="H183" s="22">
        <v>365.81</v>
      </c>
      <c r="I183" s="22">
        <f t="shared" si="13"/>
        <v>1250.0024205350126</v>
      </c>
      <c r="J183" s="17"/>
      <c r="K183" s="34"/>
    </row>
    <row r="184" spans="2:11" ht="15" customHeight="1" x14ac:dyDescent="0.25">
      <c r="B184" s="33">
        <v>182</v>
      </c>
      <c r="C184" s="165">
        <v>48245</v>
      </c>
      <c r="D184" s="9">
        <f t="shared" si="17"/>
        <v>124218.71854686731</v>
      </c>
      <c r="E184" s="10">
        <v>3.3750000000000002E-2</v>
      </c>
      <c r="F184" s="9">
        <f t="shared" si="16"/>
        <v>349.3651459130644</v>
      </c>
      <c r="G184" s="9">
        <f t="shared" si="15"/>
        <v>884.1924205350125</v>
      </c>
      <c r="H184" s="22">
        <v>365.81</v>
      </c>
      <c r="I184" s="22">
        <f t="shared" si="13"/>
        <v>1250.0024205350126</v>
      </c>
      <c r="J184" s="37"/>
      <c r="K184" s="37"/>
    </row>
    <row r="185" spans="2:11" ht="15" customHeight="1" x14ac:dyDescent="0.25">
      <c r="B185" s="33">
        <v>183</v>
      </c>
      <c r="C185" s="165">
        <v>48274</v>
      </c>
      <c r="D185" s="9">
        <f t="shared" si="17"/>
        <v>123683.89127224537</v>
      </c>
      <c r="E185" s="10">
        <v>3.3750000000000002E-2</v>
      </c>
      <c r="F185" s="9">
        <f t="shared" si="16"/>
        <v>347.86094420319017</v>
      </c>
      <c r="G185" s="9">
        <f t="shared" si="15"/>
        <v>884.1924205350125</v>
      </c>
      <c r="H185" s="22">
        <v>365.81</v>
      </c>
      <c r="I185" s="22">
        <f t="shared" si="13"/>
        <v>1250.0024205350126</v>
      </c>
      <c r="J185" s="37"/>
      <c r="K185" s="37"/>
    </row>
    <row r="186" spans="2:11" ht="15" customHeight="1" x14ac:dyDescent="0.25">
      <c r="B186" s="33">
        <v>184</v>
      </c>
      <c r="C186" s="165">
        <v>48305</v>
      </c>
      <c r="D186" s="9">
        <f t="shared" si="17"/>
        <v>123147.55979591355</v>
      </c>
      <c r="E186" s="10">
        <v>3.3750000000000002E-2</v>
      </c>
      <c r="F186" s="9">
        <f t="shared" si="16"/>
        <v>346.35251192600685</v>
      </c>
      <c r="G186" s="9">
        <f t="shared" si="15"/>
        <v>884.1924205350125</v>
      </c>
      <c r="H186" s="22">
        <v>365.81</v>
      </c>
      <c r="I186" s="22">
        <f t="shared" si="13"/>
        <v>1250.0024205350126</v>
      </c>
      <c r="J186" s="37"/>
      <c r="K186" s="37"/>
    </row>
    <row r="187" spans="2:11" ht="15" customHeight="1" x14ac:dyDescent="0.25">
      <c r="B187" s="33">
        <v>185</v>
      </c>
      <c r="C187" s="165">
        <v>48335</v>
      </c>
      <c r="D187" s="9">
        <f t="shared" si="17"/>
        <v>122609.71988730454</v>
      </c>
      <c r="E187" s="10">
        <v>3.3750000000000002E-2</v>
      </c>
      <c r="F187" s="9">
        <f t="shared" si="16"/>
        <v>344.83983718304404</v>
      </c>
      <c r="G187" s="9">
        <f t="shared" si="15"/>
        <v>884.1924205350125</v>
      </c>
      <c r="H187" s="22">
        <v>365.81</v>
      </c>
      <c r="I187" s="22">
        <f t="shared" si="13"/>
        <v>1250.0024205350126</v>
      </c>
      <c r="J187" s="37"/>
      <c r="K187" s="37"/>
    </row>
    <row r="188" spans="2:11" ht="15" customHeight="1" x14ac:dyDescent="0.25">
      <c r="B188" s="33">
        <v>186</v>
      </c>
      <c r="C188" s="165">
        <v>48366</v>
      </c>
      <c r="D188" s="9">
        <f t="shared" si="17"/>
        <v>122070.36730395257</v>
      </c>
      <c r="E188" s="10">
        <v>3.3750000000000002E-2</v>
      </c>
      <c r="F188" s="9">
        <f t="shared" si="16"/>
        <v>343.32290804236663</v>
      </c>
      <c r="G188" s="9">
        <f t="shared" si="15"/>
        <v>884.1924205350125</v>
      </c>
      <c r="H188" s="22">
        <v>365.81</v>
      </c>
      <c r="I188" s="22">
        <f t="shared" si="13"/>
        <v>1250.0024205350126</v>
      </c>
      <c r="J188" s="37"/>
      <c r="K188" s="37"/>
    </row>
    <row r="189" spans="2:11" ht="15" customHeight="1" x14ac:dyDescent="0.25">
      <c r="B189" s="33">
        <v>187</v>
      </c>
      <c r="C189" s="165">
        <v>48396</v>
      </c>
      <c r="D189" s="9">
        <f t="shared" si="17"/>
        <v>121529.49779145993</v>
      </c>
      <c r="E189" s="10">
        <v>3.3750000000000002E-2</v>
      </c>
      <c r="F189" s="9">
        <f t="shared" si="16"/>
        <v>341.80171253848107</v>
      </c>
      <c r="G189" s="9">
        <f t="shared" si="15"/>
        <v>884.1924205350125</v>
      </c>
      <c r="H189" s="22">
        <v>365.81</v>
      </c>
      <c r="I189" s="22">
        <f t="shared" si="13"/>
        <v>1250.0024205350126</v>
      </c>
      <c r="J189" s="37"/>
      <c r="K189" s="37"/>
    </row>
    <row r="190" spans="2:11" ht="15" customHeight="1" x14ac:dyDescent="0.25">
      <c r="B190" s="33">
        <v>188</v>
      </c>
      <c r="C190" s="165">
        <v>48427</v>
      </c>
      <c r="D190" s="9">
        <f t="shared" si="17"/>
        <v>120987.1070834634</v>
      </c>
      <c r="E190" s="10">
        <v>3.3750000000000002E-2</v>
      </c>
      <c r="F190" s="9">
        <f t="shared" si="16"/>
        <v>340.27623867224082</v>
      </c>
      <c r="G190" s="9">
        <f t="shared" si="15"/>
        <v>884.1924205350125</v>
      </c>
      <c r="H190" s="22">
        <v>365.81</v>
      </c>
      <c r="I190" s="22">
        <f t="shared" si="13"/>
        <v>1250.0024205350126</v>
      </c>
      <c r="J190" s="37"/>
      <c r="K190" s="37"/>
    </row>
    <row r="191" spans="2:11" ht="15" customHeight="1" x14ac:dyDescent="0.25">
      <c r="B191" s="33">
        <v>189</v>
      </c>
      <c r="C191" s="165">
        <v>48458</v>
      </c>
      <c r="D191" s="9">
        <f t="shared" si="17"/>
        <v>120443.19090160064</v>
      </c>
      <c r="E191" s="10">
        <v>3.3750000000000002E-2</v>
      </c>
      <c r="F191" s="9">
        <f t="shared" si="16"/>
        <v>338.74647441075183</v>
      </c>
      <c r="G191" s="9">
        <f t="shared" si="15"/>
        <v>884.1924205350125</v>
      </c>
      <c r="H191" s="22">
        <v>365.81</v>
      </c>
      <c r="I191" s="22">
        <f t="shared" si="13"/>
        <v>1250.0024205350126</v>
      </c>
      <c r="J191" s="37"/>
      <c r="K191" s="37"/>
    </row>
    <row r="192" spans="2:11" ht="15" customHeight="1" x14ac:dyDescent="0.25">
      <c r="B192" s="33">
        <v>190</v>
      </c>
      <c r="C192" s="165">
        <v>48488</v>
      </c>
      <c r="D192" s="9">
        <f t="shared" si="17"/>
        <v>119897.74495547639</v>
      </c>
      <c r="E192" s="10">
        <v>3.3750000000000002E-2</v>
      </c>
      <c r="F192" s="9">
        <f t="shared" si="16"/>
        <v>337.21240768727733</v>
      </c>
      <c r="G192" s="9">
        <f t="shared" si="15"/>
        <v>884.1924205350125</v>
      </c>
      <c r="H192" s="22">
        <v>365.81</v>
      </c>
      <c r="I192" s="22">
        <f t="shared" si="13"/>
        <v>1250.0024205350126</v>
      </c>
      <c r="J192" s="37"/>
      <c r="K192" s="37"/>
    </row>
    <row r="193" spans="2:11" ht="15" customHeight="1" x14ac:dyDescent="0.25">
      <c r="B193" s="33">
        <v>191</v>
      </c>
      <c r="C193" s="165">
        <v>48519</v>
      </c>
      <c r="D193" s="9">
        <f t="shared" si="17"/>
        <v>119350.76494262865</v>
      </c>
      <c r="E193" s="10">
        <v>3.3750000000000002E-2</v>
      </c>
      <c r="F193" s="9">
        <f t="shared" si="16"/>
        <v>335.67402640114312</v>
      </c>
      <c r="G193" s="9">
        <f t="shared" si="15"/>
        <v>884.1924205350125</v>
      </c>
      <c r="H193" s="22">
        <v>365.81</v>
      </c>
      <c r="I193" s="22">
        <f t="shared" si="13"/>
        <v>1250.0024205350126</v>
      </c>
      <c r="J193" s="37"/>
      <c r="K193" s="37"/>
    </row>
    <row r="194" spans="2:11" ht="15" customHeight="1" x14ac:dyDescent="0.25">
      <c r="B194" s="33">
        <v>192</v>
      </c>
      <c r="C194" s="165">
        <v>48549</v>
      </c>
      <c r="D194" s="9">
        <f t="shared" si="17"/>
        <v>118802.24654849479</v>
      </c>
      <c r="E194" s="10">
        <v>3.3750000000000002E-2</v>
      </c>
      <c r="F194" s="9">
        <f t="shared" si="16"/>
        <v>334.13131841764158</v>
      </c>
      <c r="G194" s="9">
        <f t="shared" si="15"/>
        <v>884.1924205350125</v>
      </c>
      <c r="H194" s="22">
        <v>365.81</v>
      </c>
      <c r="I194" s="22">
        <f t="shared" si="13"/>
        <v>1250.0024205350126</v>
      </c>
      <c r="J194" s="37"/>
      <c r="K194" s="37"/>
    </row>
    <row r="195" spans="2:11" ht="15" customHeight="1" x14ac:dyDescent="0.25">
      <c r="B195" s="33">
        <v>193</v>
      </c>
      <c r="C195" s="165">
        <v>48580</v>
      </c>
      <c r="D195" s="9">
        <f t="shared" si="17"/>
        <v>118252.18544637742</v>
      </c>
      <c r="E195" s="10">
        <v>3.3750000000000002E-2</v>
      </c>
      <c r="F195" s="9">
        <f t="shared" si="16"/>
        <v>332.58427156793653</v>
      </c>
      <c r="G195" s="9">
        <f t="shared" si="15"/>
        <v>884.1924205350125</v>
      </c>
      <c r="H195" s="22">
        <v>365.81</v>
      </c>
      <c r="I195" s="22">
        <f t="shared" ref="I195:I258" si="18">IF(D195&lt;I194,(D195+F195+H195),I194)</f>
        <v>1250.0024205350126</v>
      </c>
      <c r="J195" s="37"/>
      <c r="K195" s="37"/>
    </row>
    <row r="196" spans="2:11" ht="15" customHeight="1" x14ac:dyDescent="0.25">
      <c r="B196" s="33">
        <v>194</v>
      </c>
      <c r="C196" s="165">
        <v>48611</v>
      </c>
      <c r="D196" s="9">
        <f t="shared" si="17"/>
        <v>117700.57729741035</v>
      </c>
      <c r="E196" s="10">
        <v>3.3750000000000002E-2</v>
      </c>
      <c r="F196" s="9">
        <f t="shared" si="16"/>
        <v>331.03287364896659</v>
      </c>
      <c r="G196" s="9">
        <f t="shared" ref="G196:G259" si="19">IF(D196&lt;G195,(D196+F196),G195)</f>
        <v>884.1924205350125</v>
      </c>
      <c r="H196" s="22">
        <v>365.81</v>
      </c>
      <c r="I196" s="22">
        <f t="shared" si="18"/>
        <v>1250.0024205350126</v>
      </c>
      <c r="J196" s="37"/>
      <c r="K196" s="37"/>
    </row>
    <row r="197" spans="2:11" ht="15" customHeight="1" x14ac:dyDescent="0.25">
      <c r="B197" s="33">
        <v>195</v>
      </c>
      <c r="C197" s="165">
        <v>48639</v>
      </c>
      <c r="D197" s="9">
        <f t="shared" si="17"/>
        <v>117147.4177505243</v>
      </c>
      <c r="E197" s="10">
        <v>3.3750000000000002E-2</v>
      </c>
      <c r="F197" s="9">
        <f t="shared" si="16"/>
        <v>329.47711242334964</v>
      </c>
      <c r="G197" s="9">
        <f t="shared" si="19"/>
        <v>884.1924205350125</v>
      </c>
      <c r="H197" s="22">
        <v>365.81</v>
      </c>
      <c r="I197" s="22">
        <f t="shared" si="18"/>
        <v>1250.0024205350126</v>
      </c>
      <c r="J197" s="37"/>
      <c r="K197" s="37"/>
    </row>
    <row r="198" spans="2:11" ht="15" customHeight="1" x14ac:dyDescent="0.25">
      <c r="B198" s="33">
        <v>196</v>
      </c>
      <c r="C198" s="165">
        <v>48670</v>
      </c>
      <c r="D198" s="9">
        <f t="shared" si="17"/>
        <v>116592.70244241264</v>
      </c>
      <c r="E198" s="10">
        <v>3.3750000000000002E-2</v>
      </c>
      <c r="F198" s="9">
        <f t="shared" si="16"/>
        <v>327.91697561928555</v>
      </c>
      <c r="G198" s="9">
        <f t="shared" si="19"/>
        <v>884.1924205350125</v>
      </c>
      <c r="H198" s="22">
        <v>365.81</v>
      </c>
      <c r="I198" s="22">
        <f t="shared" si="18"/>
        <v>1250.0024205350126</v>
      </c>
      <c r="J198" s="37"/>
      <c r="K198" s="37"/>
    </row>
    <row r="199" spans="2:11" ht="15" customHeight="1" x14ac:dyDescent="0.25">
      <c r="B199" s="33">
        <v>197</v>
      </c>
      <c r="C199" s="165">
        <v>48700</v>
      </c>
      <c r="D199" s="9">
        <f t="shared" si="17"/>
        <v>116036.42699749692</v>
      </c>
      <c r="E199" s="10">
        <v>3.3750000000000002E-2</v>
      </c>
      <c r="F199" s="9">
        <f t="shared" si="16"/>
        <v>326.35245093046012</v>
      </c>
      <c r="G199" s="9">
        <f t="shared" si="19"/>
        <v>884.1924205350125</v>
      </c>
      <c r="H199" s="22">
        <v>365.81</v>
      </c>
      <c r="I199" s="22">
        <f t="shared" si="18"/>
        <v>1250.0024205350126</v>
      </c>
      <c r="J199" s="37"/>
      <c r="K199" s="37"/>
    </row>
    <row r="200" spans="2:11" ht="15" customHeight="1" x14ac:dyDescent="0.25">
      <c r="B200" s="33">
        <v>198</v>
      </c>
      <c r="C200" s="165">
        <v>48731</v>
      </c>
      <c r="D200" s="9">
        <f t="shared" si="17"/>
        <v>115478.58702789237</v>
      </c>
      <c r="E200" s="10">
        <v>3.3750000000000002E-2</v>
      </c>
      <c r="F200" s="9">
        <f t="shared" si="16"/>
        <v>324.7835260159473</v>
      </c>
      <c r="G200" s="9">
        <f t="shared" si="19"/>
        <v>884.1924205350125</v>
      </c>
      <c r="H200" s="22">
        <v>365.81</v>
      </c>
      <c r="I200" s="22">
        <f t="shared" si="18"/>
        <v>1250.0024205350126</v>
      </c>
      <c r="J200" s="37"/>
      <c r="K200" s="37"/>
    </row>
    <row r="201" spans="2:11" ht="15" customHeight="1" x14ac:dyDescent="0.25">
      <c r="B201" s="33">
        <v>199</v>
      </c>
      <c r="C201" s="165">
        <v>48761</v>
      </c>
      <c r="D201" s="9">
        <f t="shared" si="17"/>
        <v>114919.17813337331</v>
      </c>
      <c r="E201" s="10">
        <v>3.3750000000000002E-2</v>
      </c>
      <c r="F201" s="9">
        <f t="shared" si="16"/>
        <v>323.21018850011245</v>
      </c>
      <c r="G201" s="9">
        <f t="shared" si="19"/>
        <v>884.1924205350125</v>
      </c>
      <c r="H201" s="22">
        <v>365.81</v>
      </c>
      <c r="I201" s="22">
        <f t="shared" si="18"/>
        <v>1250.0024205350126</v>
      </c>
      <c r="J201" s="37"/>
      <c r="K201" s="37"/>
    </row>
    <row r="202" spans="2:11" ht="15" customHeight="1" x14ac:dyDescent="0.25">
      <c r="B202" s="33">
        <v>200</v>
      </c>
      <c r="C202" s="165">
        <v>48792</v>
      </c>
      <c r="D202" s="9">
        <f t="shared" si="17"/>
        <v>114358.19590133842</v>
      </c>
      <c r="E202" s="10">
        <v>3.3750000000000002E-2</v>
      </c>
      <c r="F202" s="9">
        <f t="shared" si="16"/>
        <v>321.63242597251434</v>
      </c>
      <c r="G202" s="9">
        <f t="shared" si="19"/>
        <v>884.1924205350125</v>
      </c>
      <c r="H202" s="22">
        <v>365.81</v>
      </c>
      <c r="I202" s="22">
        <f t="shared" si="18"/>
        <v>1250.0024205350126</v>
      </c>
      <c r="J202" s="37"/>
      <c r="K202" s="37"/>
    </row>
    <row r="203" spans="2:11" ht="15" customHeight="1" x14ac:dyDescent="0.25">
      <c r="B203" s="33">
        <v>201</v>
      </c>
      <c r="C203" s="165">
        <v>48823</v>
      </c>
      <c r="D203" s="9">
        <f t="shared" si="17"/>
        <v>113795.63590677592</v>
      </c>
      <c r="E203" s="10">
        <v>3.3750000000000002E-2</v>
      </c>
      <c r="F203" s="9">
        <f t="shared" si="16"/>
        <v>320.05022598780732</v>
      </c>
      <c r="G203" s="9">
        <f t="shared" si="19"/>
        <v>884.1924205350125</v>
      </c>
      <c r="H203" s="22">
        <v>365.81</v>
      </c>
      <c r="I203" s="22">
        <f t="shared" si="18"/>
        <v>1250.0024205350126</v>
      </c>
      <c r="J203" s="37"/>
      <c r="K203" s="37"/>
    </row>
    <row r="204" spans="2:11" ht="15" customHeight="1" x14ac:dyDescent="0.25">
      <c r="B204" s="33">
        <v>202</v>
      </c>
      <c r="C204" s="165">
        <v>48853</v>
      </c>
      <c r="D204" s="9">
        <f t="shared" si="17"/>
        <v>113231.49371222872</v>
      </c>
      <c r="E204" s="10">
        <v>3.3750000000000002E-2</v>
      </c>
      <c r="F204" s="9">
        <f t="shared" si="16"/>
        <v>318.46357606564328</v>
      </c>
      <c r="G204" s="9">
        <f t="shared" si="19"/>
        <v>884.1924205350125</v>
      </c>
      <c r="H204" s="22">
        <v>365.81</v>
      </c>
      <c r="I204" s="22">
        <f t="shared" si="18"/>
        <v>1250.0024205350126</v>
      </c>
      <c r="J204" s="37"/>
      <c r="K204" s="37"/>
    </row>
    <row r="205" spans="2:11" ht="15" customHeight="1" x14ac:dyDescent="0.25">
      <c r="B205" s="33">
        <v>203</v>
      </c>
      <c r="C205" s="165">
        <v>48884</v>
      </c>
      <c r="D205" s="9">
        <f t="shared" si="17"/>
        <v>112665.76486775935</v>
      </c>
      <c r="E205" s="10">
        <v>3.3750000000000002E-2</v>
      </c>
      <c r="F205" s="9">
        <f t="shared" si="16"/>
        <v>316.87246369057317</v>
      </c>
      <c r="G205" s="9">
        <f t="shared" si="19"/>
        <v>884.1924205350125</v>
      </c>
      <c r="H205" s="22">
        <v>365.81</v>
      </c>
      <c r="I205" s="22">
        <f t="shared" si="18"/>
        <v>1250.0024205350126</v>
      </c>
      <c r="J205" s="37"/>
      <c r="K205" s="37"/>
    </row>
    <row r="206" spans="2:11" ht="15" customHeight="1" x14ac:dyDescent="0.25">
      <c r="B206" s="33">
        <v>204</v>
      </c>
      <c r="C206" s="165">
        <v>48914</v>
      </c>
      <c r="D206" s="9">
        <f t="shared" si="17"/>
        <v>112098.44491091491</v>
      </c>
      <c r="E206" s="10">
        <v>3.3750000000000002E-2</v>
      </c>
      <c r="F206" s="9">
        <f t="shared" si="16"/>
        <v>315.27687631194823</v>
      </c>
      <c r="G206" s="9">
        <f t="shared" si="19"/>
        <v>884.1924205350125</v>
      </c>
      <c r="H206" s="22">
        <v>365.81</v>
      </c>
      <c r="I206" s="22">
        <f t="shared" si="18"/>
        <v>1250.0024205350126</v>
      </c>
      <c r="J206" s="37"/>
      <c r="K206" s="37"/>
    </row>
    <row r="207" spans="2:11" ht="15" customHeight="1" x14ac:dyDescent="0.25">
      <c r="B207" s="33">
        <v>205</v>
      </c>
      <c r="C207" s="165">
        <v>48945</v>
      </c>
      <c r="D207" s="9">
        <f t="shared" si="17"/>
        <v>111529.52936669186</v>
      </c>
      <c r="E207" s="10">
        <v>3.3750000000000002E-2</v>
      </c>
      <c r="F207" s="9">
        <f t="shared" si="16"/>
        <v>313.67680134382084</v>
      </c>
      <c r="G207" s="9">
        <f t="shared" si="19"/>
        <v>884.1924205350125</v>
      </c>
      <c r="H207" s="22">
        <v>365.81</v>
      </c>
      <c r="I207" s="22">
        <f t="shared" si="18"/>
        <v>1250.0024205350126</v>
      </c>
      <c r="J207" s="37"/>
      <c r="K207" s="37"/>
    </row>
    <row r="208" spans="2:11" ht="15" customHeight="1" x14ac:dyDescent="0.25">
      <c r="B208" s="33">
        <v>206</v>
      </c>
      <c r="C208" s="165">
        <v>48976</v>
      </c>
      <c r="D208" s="9">
        <f t="shared" si="17"/>
        <v>110959.01374750068</v>
      </c>
      <c r="E208" s="10">
        <v>3.3750000000000002E-2</v>
      </c>
      <c r="F208" s="9">
        <f t="shared" si="16"/>
        <v>312.07222616484569</v>
      </c>
      <c r="G208" s="9">
        <f t="shared" si="19"/>
        <v>884.1924205350125</v>
      </c>
      <c r="H208" s="22">
        <v>365.81</v>
      </c>
      <c r="I208" s="22">
        <f t="shared" si="18"/>
        <v>1250.0024205350126</v>
      </c>
      <c r="J208" s="37"/>
      <c r="K208" s="37"/>
    </row>
    <row r="209" spans="2:11" ht="15" customHeight="1" x14ac:dyDescent="0.25">
      <c r="B209" s="33">
        <v>207</v>
      </c>
      <c r="C209" s="165">
        <v>49004</v>
      </c>
      <c r="D209" s="9">
        <f t="shared" si="17"/>
        <v>110386.89355313052</v>
      </c>
      <c r="E209" s="10">
        <v>3.3750000000000002E-2</v>
      </c>
      <c r="F209" s="9">
        <f t="shared" si="16"/>
        <v>310.46313811817959</v>
      </c>
      <c r="G209" s="9">
        <f t="shared" si="19"/>
        <v>884.1924205350125</v>
      </c>
      <c r="H209" s="22">
        <v>365.81</v>
      </c>
      <c r="I209" s="22">
        <f t="shared" si="18"/>
        <v>1250.0024205350126</v>
      </c>
      <c r="J209" s="37"/>
      <c r="K209" s="37"/>
    </row>
    <row r="210" spans="2:11" ht="15" customHeight="1" x14ac:dyDescent="0.25">
      <c r="B210" s="33">
        <v>208</v>
      </c>
      <c r="C210" s="165">
        <v>49035</v>
      </c>
      <c r="D210" s="9">
        <f t="shared" si="17"/>
        <v>109813.16427071369</v>
      </c>
      <c r="E210" s="10">
        <v>3.3750000000000002E-2</v>
      </c>
      <c r="F210" s="9">
        <f t="shared" si="16"/>
        <v>308.8495245113823</v>
      </c>
      <c r="G210" s="9">
        <f t="shared" si="19"/>
        <v>884.1924205350125</v>
      </c>
      <c r="H210" s="22">
        <v>365.81</v>
      </c>
      <c r="I210" s="22">
        <f t="shared" si="18"/>
        <v>1250.0024205350126</v>
      </c>
      <c r="J210" s="37"/>
      <c r="K210" s="37"/>
    </row>
    <row r="211" spans="2:11" ht="15" customHeight="1" x14ac:dyDescent="0.25">
      <c r="B211" s="33">
        <v>209</v>
      </c>
      <c r="C211" s="165">
        <v>49065</v>
      </c>
      <c r="D211" s="9">
        <f t="shared" si="17"/>
        <v>109237.82137469007</v>
      </c>
      <c r="E211" s="10">
        <v>3.3750000000000002E-2</v>
      </c>
      <c r="F211" s="9">
        <f t="shared" si="16"/>
        <v>307.23137261631587</v>
      </c>
      <c r="G211" s="9">
        <f t="shared" si="19"/>
        <v>884.1924205350125</v>
      </c>
      <c r="H211" s="22">
        <v>365.81</v>
      </c>
      <c r="I211" s="22">
        <f t="shared" si="18"/>
        <v>1250.0024205350126</v>
      </c>
      <c r="J211" s="37"/>
      <c r="K211" s="37"/>
    </row>
    <row r="212" spans="2:11" ht="15" customHeight="1" x14ac:dyDescent="0.25">
      <c r="B212" s="33">
        <v>210</v>
      </c>
      <c r="C212" s="165">
        <v>49096</v>
      </c>
      <c r="D212" s="9">
        <f t="shared" si="17"/>
        <v>108660.86032677138</v>
      </c>
      <c r="E212" s="10">
        <v>3.3750000000000002E-2</v>
      </c>
      <c r="F212" s="9">
        <f t="shared" si="16"/>
        <v>305.6086696690445</v>
      </c>
      <c r="G212" s="9">
        <f t="shared" si="19"/>
        <v>884.1924205350125</v>
      </c>
      <c r="H212" s="22">
        <v>365.81</v>
      </c>
      <c r="I212" s="22">
        <f t="shared" si="18"/>
        <v>1250.0024205350126</v>
      </c>
      <c r="J212" s="37"/>
      <c r="K212" s="37"/>
    </row>
    <row r="213" spans="2:11" ht="15" customHeight="1" x14ac:dyDescent="0.25">
      <c r="B213" s="33">
        <v>211</v>
      </c>
      <c r="C213" s="165">
        <v>49126</v>
      </c>
      <c r="D213" s="9">
        <f t="shared" si="17"/>
        <v>108082.27657590542</v>
      </c>
      <c r="E213" s="10">
        <v>3.3750000000000002E-2</v>
      </c>
      <c r="F213" s="9">
        <f t="shared" si="16"/>
        <v>303.98140286973404</v>
      </c>
      <c r="G213" s="9">
        <f t="shared" si="19"/>
        <v>884.1924205350125</v>
      </c>
      <c r="H213" s="22">
        <v>365.81</v>
      </c>
      <c r="I213" s="22">
        <f t="shared" si="18"/>
        <v>1250.0024205350126</v>
      </c>
      <c r="J213" s="37"/>
      <c r="K213" s="37"/>
    </row>
    <row r="214" spans="2:11" ht="15" customHeight="1" x14ac:dyDescent="0.25">
      <c r="B214" s="33">
        <v>212</v>
      </c>
      <c r="C214" s="165">
        <v>49157</v>
      </c>
      <c r="D214" s="9">
        <f t="shared" si="17"/>
        <v>107502.06555824014</v>
      </c>
      <c r="E214" s="10">
        <v>3.3750000000000002E-2</v>
      </c>
      <c r="F214" s="9">
        <f t="shared" si="16"/>
        <v>302.34955938255041</v>
      </c>
      <c r="G214" s="9">
        <f t="shared" si="19"/>
        <v>884.1924205350125</v>
      </c>
      <c r="H214" s="22">
        <v>365.81</v>
      </c>
      <c r="I214" s="22">
        <f t="shared" si="18"/>
        <v>1250.0024205350126</v>
      </c>
      <c r="J214" s="37"/>
      <c r="K214" s="37"/>
    </row>
    <row r="215" spans="2:11" ht="15" customHeight="1" x14ac:dyDescent="0.25">
      <c r="B215" s="33">
        <v>213</v>
      </c>
      <c r="C215" s="165">
        <v>49188</v>
      </c>
      <c r="D215" s="9">
        <f t="shared" si="17"/>
        <v>106920.22269708768</v>
      </c>
      <c r="E215" s="10">
        <v>3.3750000000000002E-2</v>
      </c>
      <c r="F215" s="9">
        <f t="shared" si="16"/>
        <v>300.71312633555914</v>
      </c>
      <c r="G215" s="9">
        <f t="shared" si="19"/>
        <v>884.1924205350125</v>
      </c>
      <c r="H215" s="22">
        <v>365.81</v>
      </c>
      <c r="I215" s="22">
        <f t="shared" si="18"/>
        <v>1250.0024205350126</v>
      </c>
      <c r="J215" s="37"/>
      <c r="K215" s="37"/>
    </row>
    <row r="216" spans="2:11" ht="15" customHeight="1" x14ac:dyDescent="0.25">
      <c r="B216" s="33">
        <v>214</v>
      </c>
      <c r="C216" s="165">
        <v>49218</v>
      </c>
      <c r="D216" s="9">
        <f t="shared" si="17"/>
        <v>106336.74340288823</v>
      </c>
      <c r="E216" s="10">
        <v>3.3750000000000002E-2</v>
      </c>
      <c r="F216" s="9">
        <f t="shared" si="16"/>
        <v>299.07209082062315</v>
      </c>
      <c r="G216" s="9">
        <f t="shared" si="19"/>
        <v>884.1924205350125</v>
      </c>
      <c r="H216" s="22">
        <v>365.81</v>
      </c>
      <c r="I216" s="22">
        <f t="shared" si="18"/>
        <v>1250.0024205350126</v>
      </c>
      <c r="J216" s="37"/>
      <c r="K216" s="37"/>
    </row>
    <row r="217" spans="2:11" ht="15" customHeight="1" x14ac:dyDescent="0.25">
      <c r="B217" s="33">
        <v>215</v>
      </c>
      <c r="C217" s="165">
        <v>49249</v>
      </c>
      <c r="D217" s="9">
        <f t="shared" si="17"/>
        <v>105751.62307317385</v>
      </c>
      <c r="E217" s="10">
        <v>3.3750000000000002E-2</v>
      </c>
      <c r="F217" s="9">
        <f t="shared" si="16"/>
        <v>297.42643989330145</v>
      </c>
      <c r="G217" s="9">
        <f t="shared" si="19"/>
        <v>884.1924205350125</v>
      </c>
      <c r="H217" s="22">
        <v>365.81</v>
      </c>
      <c r="I217" s="22">
        <f t="shared" si="18"/>
        <v>1250.0024205350126</v>
      </c>
      <c r="J217" s="37"/>
      <c r="K217" s="37"/>
    </row>
    <row r="218" spans="2:11" ht="15" customHeight="1" x14ac:dyDescent="0.25">
      <c r="B218" s="33">
        <v>216</v>
      </c>
      <c r="C218" s="165">
        <v>49279</v>
      </c>
      <c r="D218" s="9">
        <f t="shared" si="17"/>
        <v>105164.85709253214</v>
      </c>
      <c r="E218" s="10">
        <v>3.3750000000000002E-2</v>
      </c>
      <c r="F218" s="9">
        <f t="shared" si="16"/>
        <v>295.77616057274668</v>
      </c>
      <c r="G218" s="9">
        <f t="shared" si="19"/>
        <v>884.1924205350125</v>
      </c>
      <c r="H218" s="22">
        <v>365.81</v>
      </c>
      <c r="I218" s="22">
        <f t="shared" si="18"/>
        <v>1250.0024205350126</v>
      </c>
      <c r="J218" s="37"/>
      <c r="K218" s="37"/>
    </row>
    <row r="219" spans="2:11" ht="15" customHeight="1" x14ac:dyDescent="0.25">
      <c r="B219" s="33">
        <v>217</v>
      </c>
      <c r="C219" s="165">
        <v>49310</v>
      </c>
      <c r="D219" s="9">
        <f t="shared" si="17"/>
        <v>104576.44083256988</v>
      </c>
      <c r="E219" s="10">
        <v>3.3750000000000002E-2</v>
      </c>
      <c r="F219" s="9">
        <f t="shared" si="16"/>
        <v>294.1212398416028</v>
      </c>
      <c r="G219" s="9">
        <f t="shared" si="19"/>
        <v>884.1924205350125</v>
      </c>
      <c r="H219" s="22">
        <v>365.81</v>
      </c>
      <c r="I219" s="22">
        <f t="shared" si="18"/>
        <v>1250.0024205350126</v>
      </c>
      <c r="J219" s="37"/>
      <c r="K219" s="37"/>
    </row>
    <row r="220" spans="2:11" ht="15" customHeight="1" x14ac:dyDescent="0.25">
      <c r="B220" s="33">
        <v>218</v>
      </c>
      <c r="C220" s="165">
        <v>49341</v>
      </c>
      <c r="D220" s="9">
        <f t="shared" si="17"/>
        <v>103986.36965187646</v>
      </c>
      <c r="E220" s="10">
        <v>3.3750000000000002E-2</v>
      </c>
      <c r="F220" s="9">
        <f t="shared" si="16"/>
        <v>292.46166464590254</v>
      </c>
      <c r="G220" s="9">
        <f t="shared" si="19"/>
        <v>884.1924205350125</v>
      </c>
      <c r="H220" s="22">
        <v>365.81</v>
      </c>
      <c r="I220" s="22">
        <f t="shared" si="18"/>
        <v>1250.0024205350126</v>
      </c>
      <c r="J220" s="37"/>
      <c r="K220" s="37"/>
    </row>
    <row r="221" spans="2:11" ht="15" customHeight="1" x14ac:dyDescent="0.25">
      <c r="B221" s="33">
        <v>219</v>
      </c>
      <c r="C221" s="165">
        <v>49369</v>
      </c>
      <c r="D221" s="9">
        <f t="shared" si="17"/>
        <v>103394.63889598736</v>
      </c>
      <c r="E221" s="10">
        <v>3.3750000000000002E-2</v>
      </c>
      <c r="F221" s="9">
        <f t="shared" si="16"/>
        <v>290.79742189496443</v>
      </c>
      <c r="G221" s="9">
        <f t="shared" si="19"/>
        <v>884.1924205350125</v>
      </c>
      <c r="H221" s="22">
        <v>365.81</v>
      </c>
      <c r="I221" s="22">
        <f t="shared" si="18"/>
        <v>1250.0024205350126</v>
      </c>
      <c r="J221" s="37"/>
      <c r="K221" s="37"/>
    </row>
    <row r="222" spans="2:11" ht="15" customHeight="1" x14ac:dyDescent="0.25">
      <c r="B222" s="33">
        <v>220</v>
      </c>
      <c r="C222" s="165">
        <v>49400</v>
      </c>
      <c r="D222" s="9">
        <f t="shared" si="17"/>
        <v>102801.24389734732</v>
      </c>
      <c r="E222" s="10">
        <v>3.3750000000000002E-2</v>
      </c>
      <c r="F222" s="9">
        <f t="shared" si="16"/>
        <v>289.12849846128933</v>
      </c>
      <c r="G222" s="9">
        <f t="shared" si="19"/>
        <v>884.1924205350125</v>
      </c>
      <c r="H222" s="22">
        <v>365.81</v>
      </c>
      <c r="I222" s="22">
        <f t="shared" si="18"/>
        <v>1250.0024205350126</v>
      </c>
      <c r="J222" s="37"/>
      <c r="K222" s="37"/>
    </row>
    <row r="223" spans="2:11" ht="15" customHeight="1" x14ac:dyDescent="0.25">
      <c r="B223" s="33">
        <v>221</v>
      </c>
      <c r="C223" s="165">
        <v>49430</v>
      </c>
      <c r="D223" s="9">
        <f t="shared" si="17"/>
        <v>102206.1799752736</v>
      </c>
      <c r="E223" s="10">
        <v>3.3750000000000002E-2</v>
      </c>
      <c r="F223" s="9">
        <f t="shared" si="16"/>
        <v>287.45488118045699</v>
      </c>
      <c r="G223" s="9">
        <f t="shared" si="19"/>
        <v>884.1924205350125</v>
      </c>
      <c r="H223" s="22">
        <v>365.81</v>
      </c>
      <c r="I223" s="22">
        <f t="shared" si="18"/>
        <v>1250.0024205350126</v>
      </c>
      <c r="J223" s="37"/>
      <c r="K223" s="37"/>
    </row>
    <row r="224" spans="2:11" ht="15" customHeight="1" x14ac:dyDescent="0.25">
      <c r="B224" s="33">
        <v>222</v>
      </c>
      <c r="C224" s="165">
        <v>49461</v>
      </c>
      <c r="D224" s="9">
        <f t="shared" si="17"/>
        <v>101609.44243591905</v>
      </c>
      <c r="E224" s="10">
        <v>3.3750000000000002E-2</v>
      </c>
      <c r="F224" s="9">
        <f t="shared" si="16"/>
        <v>285.77655685102235</v>
      </c>
      <c r="G224" s="9">
        <f t="shared" si="19"/>
        <v>884.1924205350125</v>
      </c>
      <c r="H224" s="22">
        <v>365.81</v>
      </c>
      <c r="I224" s="22">
        <f t="shared" si="18"/>
        <v>1250.0024205350126</v>
      </c>
      <c r="J224" s="37"/>
      <c r="K224" s="37"/>
    </row>
    <row r="225" spans="2:11" ht="15" customHeight="1" x14ac:dyDescent="0.25">
      <c r="B225" s="33">
        <v>223</v>
      </c>
      <c r="C225" s="165">
        <v>49491</v>
      </c>
      <c r="D225" s="9">
        <f t="shared" si="17"/>
        <v>101011.02657223506</v>
      </c>
      <c r="E225" s="10">
        <v>3.3750000000000002E-2</v>
      </c>
      <c r="F225" s="9">
        <f t="shared" si="16"/>
        <v>284.09351223441109</v>
      </c>
      <c r="G225" s="9">
        <f t="shared" si="19"/>
        <v>884.1924205350125</v>
      </c>
      <c r="H225" s="22">
        <v>365.81</v>
      </c>
      <c r="I225" s="22">
        <f t="shared" si="18"/>
        <v>1250.0024205350126</v>
      </c>
      <c r="J225" s="37"/>
      <c r="K225" s="37"/>
    </row>
    <row r="226" spans="2:11" ht="15" customHeight="1" x14ac:dyDescent="0.25">
      <c r="B226" s="33">
        <v>224</v>
      </c>
      <c r="C226" s="165">
        <v>49522</v>
      </c>
      <c r="D226" s="9">
        <f t="shared" si="17"/>
        <v>100410.92766393446</v>
      </c>
      <c r="E226" s="10">
        <v>3.3750000000000002E-2</v>
      </c>
      <c r="F226" s="9">
        <f t="shared" si="16"/>
        <v>282.4057340548157</v>
      </c>
      <c r="G226" s="9">
        <f t="shared" si="19"/>
        <v>884.1924205350125</v>
      </c>
      <c r="H226" s="22">
        <v>365.81</v>
      </c>
      <c r="I226" s="22">
        <f t="shared" si="18"/>
        <v>1250.0024205350126</v>
      </c>
      <c r="J226" s="37"/>
      <c r="K226" s="37"/>
    </row>
    <row r="227" spans="2:11" ht="15" customHeight="1" x14ac:dyDescent="0.25">
      <c r="B227" s="33">
        <v>225</v>
      </c>
      <c r="C227" s="165">
        <v>49553</v>
      </c>
      <c r="D227" s="9">
        <f t="shared" si="17"/>
        <v>99809.14097745427</v>
      </c>
      <c r="E227" s="10">
        <v>3.3750000000000002E-2</v>
      </c>
      <c r="F227" s="9">
        <f t="shared" ref="F227:F290" si="20">D227*E227/12</f>
        <v>280.71320899909017</v>
      </c>
      <c r="G227" s="9">
        <f t="shared" si="19"/>
        <v>884.1924205350125</v>
      </c>
      <c r="H227" s="22">
        <v>365.81</v>
      </c>
      <c r="I227" s="22">
        <f t="shared" si="18"/>
        <v>1250.0024205350126</v>
      </c>
      <c r="J227" s="37"/>
      <c r="K227" s="37"/>
    </row>
    <row r="228" spans="2:11" ht="15" customHeight="1" x14ac:dyDescent="0.25">
      <c r="B228" s="33">
        <v>226</v>
      </c>
      <c r="C228" s="165">
        <v>49583</v>
      </c>
      <c r="D228" s="9">
        <f t="shared" ref="D228:D291" si="21">D227+F227-G227</f>
        <v>99205.661765918354</v>
      </c>
      <c r="E228" s="10">
        <v>3.3750000000000002E-2</v>
      </c>
      <c r="F228" s="9">
        <f t="shared" si="20"/>
        <v>279.01592371664537</v>
      </c>
      <c r="G228" s="9">
        <f t="shared" si="19"/>
        <v>884.1924205350125</v>
      </c>
      <c r="H228" s="22">
        <v>365.81</v>
      </c>
      <c r="I228" s="22">
        <f t="shared" si="18"/>
        <v>1250.0024205350126</v>
      </c>
      <c r="J228" s="37"/>
      <c r="K228" s="37"/>
    </row>
    <row r="229" spans="2:11" ht="15" customHeight="1" x14ac:dyDescent="0.25">
      <c r="B229" s="33">
        <v>227</v>
      </c>
      <c r="C229" s="165">
        <v>49614</v>
      </c>
      <c r="D229" s="9">
        <f t="shared" si="21"/>
        <v>98600.485269099998</v>
      </c>
      <c r="E229" s="10">
        <v>3.3750000000000002E-2</v>
      </c>
      <c r="F229" s="9">
        <f t="shared" si="20"/>
        <v>277.31386481934379</v>
      </c>
      <c r="G229" s="9">
        <f t="shared" si="19"/>
        <v>884.1924205350125</v>
      </c>
      <c r="H229" s="22">
        <v>365.81</v>
      </c>
      <c r="I229" s="22">
        <f t="shared" si="18"/>
        <v>1250.0024205350126</v>
      </c>
      <c r="J229" s="37"/>
      <c r="K229" s="37"/>
    </row>
    <row r="230" spans="2:11" ht="15" customHeight="1" x14ac:dyDescent="0.25">
      <c r="B230" s="33">
        <v>228</v>
      </c>
      <c r="C230" s="165">
        <v>49644</v>
      </c>
      <c r="D230" s="9">
        <f t="shared" si="21"/>
        <v>97993.606713384332</v>
      </c>
      <c r="E230" s="10">
        <v>3.3750000000000002E-2</v>
      </c>
      <c r="F230" s="9">
        <f t="shared" si="20"/>
        <v>275.60701888139346</v>
      </c>
      <c r="G230" s="9">
        <f t="shared" si="19"/>
        <v>884.1924205350125</v>
      </c>
      <c r="H230" s="22">
        <v>365.81</v>
      </c>
      <c r="I230" s="22">
        <f t="shared" si="18"/>
        <v>1250.0024205350126</v>
      </c>
      <c r="J230" s="37"/>
      <c r="K230" s="37"/>
    </row>
    <row r="231" spans="2:11" ht="15" customHeight="1" x14ac:dyDescent="0.25">
      <c r="B231" s="33">
        <v>229</v>
      </c>
      <c r="C231" s="165">
        <v>49675</v>
      </c>
      <c r="D231" s="9">
        <f t="shared" si="21"/>
        <v>97385.021311730714</v>
      </c>
      <c r="E231" s="10">
        <v>3.3750000000000002E-2</v>
      </c>
      <c r="F231" s="9">
        <f t="shared" si="20"/>
        <v>273.89537243924264</v>
      </c>
      <c r="G231" s="9">
        <f t="shared" si="19"/>
        <v>884.1924205350125</v>
      </c>
      <c r="H231" s="22">
        <v>365.81</v>
      </c>
      <c r="I231" s="22">
        <f t="shared" si="18"/>
        <v>1250.0024205350126</v>
      </c>
      <c r="J231" s="37"/>
      <c r="K231" s="37"/>
    </row>
    <row r="232" spans="2:11" ht="15" customHeight="1" x14ac:dyDescent="0.25">
      <c r="B232" s="33">
        <v>230</v>
      </c>
      <c r="C232" s="165">
        <v>49706</v>
      </c>
      <c r="D232" s="9">
        <f t="shared" si="21"/>
        <v>96774.724263634955</v>
      </c>
      <c r="E232" s="10">
        <v>3.3750000000000002E-2</v>
      </c>
      <c r="F232" s="9">
        <f t="shared" si="20"/>
        <v>272.17891199147334</v>
      </c>
      <c r="G232" s="9">
        <f t="shared" si="19"/>
        <v>884.1924205350125</v>
      </c>
      <c r="H232" s="22">
        <v>365.81</v>
      </c>
      <c r="I232" s="22">
        <f t="shared" si="18"/>
        <v>1250.0024205350126</v>
      </c>
      <c r="J232" s="37"/>
      <c r="K232" s="37"/>
    </row>
    <row r="233" spans="2:11" ht="15" customHeight="1" x14ac:dyDescent="0.25">
      <c r="B233" s="33">
        <v>231</v>
      </c>
      <c r="C233" s="165">
        <v>49735</v>
      </c>
      <c r="D233" s="9">
        <f t="shared" si="21"/>
        <v>96162.710755091422</v>
      </c>
      <c r="E233" s="10">
        <v>3.3750000000000002E-2</v>
      </c>
      <c r="F233" s="9">
        <f t="shared" si="20"/>
        <v>270.45762399869466</v>
      </c>
      <c r="G233" s="9">
        <f t="shared" si="19"/>
        <v>884.1924205350125</v>
      </c>
      <c r="H233" s="22">
        <v>365.81</v>
      </c>
      <c r="I233" s="22">
        <f t="shared" si="18"/>
        <v>1250.0024205350126</v>
      </c>
      <c r="J233" s="37"/>
      <c r="K233" s="37"/>
    </row>
    <row r="234" spans="2:11" ht="15" customHeight="1" x14ac:dyDescent="0.25">
      <c r="B234" s="33">
        <v>232</v>
      </c>
      <c r="C234" s="165">
        <v>49766</v>
      </c>
      <c r="D234" s="9">
        <f t="shared" si="21"/>
        <v>95548.975958555107</v>
      </c>
      <c r="E234" s="10">
        <v>3.3750000000000002E-2</v>
      </c>
      <c r="F234" s="9">
        <f t="shared" si="20"/>
        <v>268.73149488343626</v>
      </c>
      <c r="G234" s="9">
        <f t="shared" si="19"/>
        <v>884.1924205350125</v>
      </c>
      <c r="H234" s="22">
        <v>365.81</v>
      </c>
      <c r="I234" s="22">
        <f t="shared" si="18"/>
        <v>1250.0024205350126</v>
      </c>
      <c r="J234" s="37"/>
      <c r="K234" s="37"/>
    </row>
    <row r="235" spans="2:11" ht="15" customHeight="1" x14ac:dyDescent="0.25">
      <c r="B235" s="33">
        <v>233</v>
      </c>
      <c r="C235" s="165">
        <v>49796</v>
      </c>
      <c r="D235" s="9">
        <f t="shared" si="21"/>
        <v>94933.515032903539</v>
      </c>
      <c r="E235" s="10">
        <v>3.3750000000000002E-2</v>
      </c>
      <c r="F235" s="9">
        <f t="shared" si="20"/>
        <v>267.0005110300412</v>
      </c>
      <c r="G235" s="9">
        <f t="shared" si="19"/>
        <v>884.1924205350125</v>
      </c>
      <c r="H235" s="22">
        <v>365.81</v>
      </c>
      <c r="I235" s="22">
        <f t="shared" si="18"/>
        <v>1250.0024205350126</v>
      </c>
      <c r="J235" s="37"/>
      <c r="K235" s="37"/>
    </row>
    <row r="236" spans="2:11" ht="15" customHeight="1" x14ac:dyDescent="0.25">
      <c r="B236" s="33">
        <v>234</v>
      </c>
      <c r="C236" s="165">
        <v>49827</v>
      </c>
      <c r="D236" s="9">
        <f t="shared" si="21"/>
        <v>94316.323123398572</v>
      </c>
      <c r="E236" s="10">
        <v>3.3750000000000002E-2</v>
      </c>
      <c r="F236" s="9">
        <f t="shared" si="20"/>
        <v>265.26465878455849</v>
      </c>
      <c r="G236" s="9">
        <f t="shared" si="19"/>
        <v>884.1924205350125</v>
      </c>
      <c r="H236" s="22">
        <v>365.81</v>
      </c>
      <c r="I236" s="22">
        <f t="shared" si="18"/>
        <v>1250.0024205350126</v>
      </c>
      <c r="J236" s="37"/>
      <c r="K236" s="37"/>
    </row>
    <row r="237" spans="2:11" ht="15" customHeight="1" x14ac:dyDescent="0.25">
      <c r="B237" s="33">
        <v>235</v>
      </c>
      <c r="C237" s="165">
        <v>49857</v>
      </c>
      <c r="D237" s="9">
        <f t="shared" si="21"/>
        <v>93697.395361648116</v>
      </c>
      <c r="E237" s="10">
        <v>3.3750000000000002E-2</v>
      </c>
      <c r="F237" s="9">
        <f t="shared" si="20"/>
        <v>263.52392445463533</v>
      </c>
      <c r="G237" s="9">
        <f t="shared" si="19"/>
        <v>884.1924205350125</v>
      </c>
      <c r="H237" s="22">
        <v>365.81</v>
      </c>
      <c r="I237" s="22">
        <f t="shared" si="18"/>
        <v>1250.0024205350126</v>
      </c>
      <c r="J237" s="37"/>
      <c r="K237" s="37"/>
    </row>
    <row r="238" spans="2:11" ht="15" customHeight="1" x14ac:dyDescent="0.25">
      <c r="B238" s="33">
        <v>236</v>
      </c>
      <c r="C238" s="165">
        <v>49888</v>
      </c>
      <c r="D238" s="9">
        <f t="shared" si="21"/>
        <v>93076.726865567747</v>
      </c>
      <c r="E238" s="10">
        <v>3.3750000000000002E-2</v>
      </c>
      <c r="F238" s="9">
        <f t="shared" si="20"/>
        <v>261.77829430940932</v>
      </c>
      <c r="G238" s="9">
        <f t="shared" si="19"/>
        <v>884.1924205350125</v>
      </c>
      <c r="H238" s="22">
        <v>365.81</v>
      </c>
      <c r="I238" s="22">
        <f t="shared" si="18"/>
        <v>1250.0024205350126</v>
      </c>
      <c r="J238" s="37"/>
      <c r="K238" s="37"/>
    </row>
    <row r="239" spans="2:11" ht="15" customHeight="1" x14ac:dyDescent="0.25">
      <c r="B239" s="33">
        <v>237</v>
      </c>
      <c r="C239" s="165">
        <v>49919</v>
      </c>
      <c r="D239" s="9">
        <f t="shared" si="21"/>
        <v>92454.312739342146</v>
      </c>
      <c r="E239" s="10">
        <v>3.3750000000000002E-2</v>
      </c>
      <c r="F239" s="9">
        <f t="shared" si="20"/>
        <v>260.02775457939981</v>
      </c>
      <c r="G239" s="9">
        <f t="shared" si="19"/>
        <v>884.1924205350125</v>
      </c>
      <c r="H239" s="22">
        <v>365.81</v>
      </c>
      <c r="I239" s="22">
        <f t="shared" si="18"/>
        <v>1250.0024205350126</v>
      </c>
      <c r="J239" s="37"/>
      <c r="K239" s="37"/>
    </row>
    <row r="240" spans="2:11" ht="15" customHeight="1" x14ac:dyDescent="0.25">
      <c r="B240" s="33">
        <v>238</v>
      </c>
      <c r="C240" s="165">
        <v>49949</v>
      </c>
      <c r="D240" s="9">
        <f t="shared" si="21"/>
        <v>91830.148073386532</v>
      </c>
      <c r="E240" s="10">
        <v>3.3750000000000002E-2</v>
      </c>
      <c r="F240" s="9">
        <f t="shared" si="20"/>
        <v>258.27229145639961</v>
      </c>
      <c r="G240" s="9">
        <f t="shared" si="19"/>
        <v>884.1924205350125</v>
      </c>
      <c r="H240" s="22">
        <v>365.81</v>
      </c>
      <c r="I240" s="22">
        <f t="shared" si="18"/>
        <v>1250.0024205350126</v>
      </c>
      <c r="J240" s="37"/>
      <c r="K240" s="37"/>
    </row>
    <row r="241" spans="2:11" ht="15" customHeight="1" x14ac:dyDescent="0.25">
      <c r="B241" s="33">
        <v>239</v>
      </c>
      <c r="C241" s="165">
        <v>49980</v>
      </c>
      <c r="D241" s="9">
        <f t="shared" si="21"/>
        <v>91204.227944307917</v>
      </c>
      <c r="E241" s="10">
        <v>3.3750000000000002E-2</v>
      </c>
      <c r="F241" s="9">
        <f t="shared" si="20"/>
        <v>256.51189109336605</v>
      </c>
      <c r="G241" s="9">
        <f t="shared" si="19"/>
        <v>884.1924205350125</v>
      </c>
      <c r="H241" s="22">
        <v>365.81</v>
      </c>
      <c r="I241" s="22">
        <f t="shared" si="18"/>
        <v>1250.0024205350126</v>
      </c>
      <c r="J241" s="37"/>
      <c r="K241" s="37"/>
    </row>
    <row r="242" spans="2:11" ht="15" customHeight="1" x14ac:dyDescent="0.25">
      <c r="B242" s="33">
        <v>240</v>
      </c>
      <c r="C242" s="165">
        <v>50010</v>
      </c>
      <c r="D242" s="9">
        <f t="shared" si="21"/>
        <v>90576.547414866276</v>
      </c>
      <c r="E242" s="10">
        <v>3.3750000000000002E-2</v>
      </c>
      <c r="F242" s="9">
        <f t="shared" si="20"/>
        <v>254.74653960431144</v>
      </c>
      <c r="G242" s="9">
        <f t="shared" si="19"/>
        <v>884.1924205350125</v>
      </c>
      <c r="H242" s="22">
        <v>365.81</v>
      </c>
      <c r="I242" s="22">
        <f t="shared" si="18"/>
        <v>1250.0024205350126</v>
      </c>
      <c r="J242" s="37"/>
      <c r="K242" s="37"/>
    </row>
    <row r="243" spans="2:11" ht="15" customHeight="1" x14ac:dyDescent="0.25">
      <c r="B243" s="33">
        <v>241</v>
      </c>
      <c r="C243" s="165">
        <v>50041</v>
      </c>
      <c r="D243" s="9">
        <f t="shared" si="21"/>
        <v>89947.10153393558</v>
      </c>
      <c r="E243" s="10">
        <v>3.3750000000000002E-2</v>
      </c>
      <c r="F243" s="9">
        <f t="shared" si="20"/>
        <v>252.97622306419385</v>
      </c>
      <c r="G243" s="9">
        <f t="shared" si="19"/>
        <v>884.1924205350125</v>
      </c>
      <c r="H243" s="22">
        <v>365.81</v>
      </c>
      <c r="I243" s="22">
        <f t="shared" si="18"/>
        <v>1250.0024205350126</v>
      </c>
      <c r="J243" s="37"/>
      <c r="K243" s="37"/>
    </row>
    <row r="244" spans="2:11" ht="15" customHeight="1" x14ac:dyDescent="0.25">
      <c r="B244" s="33">
        <v>242</v>
      </c>
      <c r="C244" s="165">
        <v>50072</v>
      </c>
      <c r="D244" s="9">
        <f t="shared" si="21"/>
        <v>89315.885336464766</v>
      </c>
      <c r="E244" s="10">
        <v>3.3750000000000002E-2</v>
      </c>
      <c r="F244" s="9">
        <f t="shared" si="20"/>
        <v>251.20092750880715</v>
      </c>
      <c r="G244" s="9">
        <f t="shared" si="19"/>
        <v>884.1924205350125</v>
      </c>
      <c r="H244" s="22">
        <v>365.81</v>
      </c>
      <c r="I244" s="22">
        <f t="shared" si="18"/>
        <v>1250.0024205350126</v>
      </c>
      <c r="J244" s="37"/>
      <c r="K244" s="37"/>
    </row>
    <row r="245" spans="2:11" ht="15" customHeight="1" x14ac:dyDescent="0.25">
      <c r="B245" s="33">
        <v>243</v>
      </c>
      <c r="C245" s="165">
        <v>50100</v>
      </c>
      <c r="D245" s="9">
        <f t="shared" si="21"/>
        <v>88682.893843438564</v>
      </c>
      <c r="E245" s="10">
        <v>3.3750000000000002E-2</v>
      </c>
      <c r="F245" s="9">
        <f t="shared" si="20"/>
        <v>249.42063893467096</v>
      </c>
      <c r="G245" s="9">
        <f t="shared" si="19"/>
        <v>884.1924205350125</v>
      </c>
      <c r="H245" s="22">
        <v>365.81</v>
      </c>
      <c r="I245" s="22">
        <f t="shared" si="18"/>
        <v>1250.0024205350126</v>
      </c>
      <c r="J245" s="37"/>
      <c r="K245" s="37"/>
    </row>
    <row r="246" spans="2:11" ht="15" customHeight="1" x14ac:dyDescent="0.25">
      <c r="B246" s="33">
        <v>244</v>
      </c>
      <c r="C246" s="165">
        <v>50131</v>
      </c>
      <c r="D246" s="9">
        <f t="shared" si="21"/>
        <v>88048.122061838221</v>
      </c>
      <c r="E246" s="10">
        <v>3.3750000000000002E-2</v>
      </c>
      <c r="F246" s="9">
        <f t="shared" si="20"/>
        <v>247.63534329892002</v>
      </c>
      <c r="G246" s="9">
        <f t="shared" si="19"/>
        <v>884.1924205350125</v>
      </c>
      <c r="H246" s="22">
        <v>365.81</v>
      </c>
      <c r="I246" s="22">
        <f t="shared" si="18"/>
        <v>1250.0024205350126</v>
      </c>
      <c r="J246" s="37"/>
      <c r="K246" s="37"/>
    </row>
    <row r="247" spans="2:11" ht="15" customHeight="1" x14ac:dyDescent="0.25">
      <c r="B247" s="33">
        <v>245</v>
      </c>
      <c r="C247" s="165">
        <v>50161</v>
      </c>
      <c r="D247" s="9">
        <f t="shared" si="21"/>
        <v>87411.564984602141</v>
      </c>
      <c r="E247" s="10">
        <v>3.3750000000000002E-2</v>
      </c>
      <c r="F247" s="9">
        <f t="shared" si="20"/>
        <v>245.84502651919354</v>
      </c>
      <c r="G247" s="9">
        <f t="shared" si="19"/>
        <v>884.1924205350125</v>
      </c>
      <c r="H247" s="22">
        <v>365.81</v>
      </c>
      <c r="I247" s="22">
        <f t="shared" si="18"/>
        <v>1250.0024205350126</v>
      </c>
      <c r="J247" s="37"/>
      <c r="K247" s="37"/>
    </row>
    <row r="248" spans="2:11" ht="15" customHeight="1" x14ac:dyDescent="0.25">
      <c r="B248" s="33">
        <v>246</v>
      </c>
      <c r="C248" s="165">
        <v>50192</v>
      </c>
      <c r="D248" s="9">
        <f t="shared" si="21"/>
        <v>86773.217590586326</v>
      </c>
      <c r="E248" s="10">
        <v>3.3750000000000002E-2</v>
      </c>
      <c r="F248" s="9">
        <f t="shared" si="20"/>
        <v>244.04967447352405</v>
      </c>
      <c r="G248" s="9">
        <f t="shared" si="19"/>
        <v>884.1924205350125</v>
      </c>
      <c r="H248" s="22">
        <v>365.81</v>
      </c>
      <c r="I248" s="22">
        <f t="shared" si="18"/>
        <v>1250.0024205350126</v>
      </c>
      <c r="J248" s="37"/>
      <c r="K248" s="37"/>
    </row>
    <row r="249" spans="2:11" ht="15" customHeight="1" x14ac:dyDescent="0.25">
      <c r="B249" s="33">
        <v>247</v>
      </c>
      <c r="C249" s="165">
        <v>50222</v>
      </c>
      <c r="D249" s="9">
        <f t="shared" si="21"/>
        <v>86133.074844524846</v>
      </c>
      <c r="E249" s="10">
        <v>3.3750000000000002E-2</v>
      </c>
      <c r="F249" s="9">
        <f t="shared" si="20"/>
        <v>242.24927300022614</v>
      </c>
      <c r="G249" s="9">
        <f t="shared" si="19"/>
        <v>884.1924205350125</v>
      </c>
      <c r="H249" s="22">
        <v>365.81</v>
      </c>
      <c r="I249" s="22">
        <f t="shared" si="18"/>
        <v>1250.0024205350126</v>
      </c>
      <c r="J249" s="37"/>
      <c r="K249" s="37"/>
    </row>
    <row r="250" spans="2:11" ht="15" customHeight="1" x14ac:dyDescent="0.25">
      <c r="B250" s="33">
        <v>248</v>
      </c>
      <c r="C250" s="165">
        <v>50253</v>
      </c>
      <c r="D250" s="9">
        <f t="shared" si="21"/>
        <v>85491.131696990065</v>
      </c>
      <c r="E250" s="10">
        <v>3.3750000000000002E-2</v>
      </c>
      <c r="F250" s="9">
        <f t="shared" si="20"/>
        <v>240.44380789778458</v>
      </c>
      <c r="G250" s="9">
        <f t="shared" si="19"/>
        <v>884.1924205350125</v>
      </c>
      <c r="H250" s="22">
        <v>365.81</v>
      </c>
      <c r="I250" s="22">
        <f t="shared" si="18"/>
        <v>1250.0024205350126</v>
      </c>
      <c r="J250" s="37"/>
      <c r="K250" s="37"/>
    </row>
    <row r="251" spans="2:11" ht="15" customHeight="1" x14ac:dyDescent="0.25">
      <c r="B251" s="33">
        <v>249</v>
      </c>
      <c r="C251" s="165">
        <v>50284</v>
      </c>
      <c r="D251" s="9">
        <f t="shared" si="21"/>
        <v>84847.383084352841</v>
      </c>
      <c r="E251" s="10">
        <v>3.3750000000000002E-2</v>
      </c>
      <c r="F251" s="9">
        <f t="shared" si="20"/>
        <v>238.63326492474241</v>
      </c>
      <c r="G251" s="9">
        <f t="shared" si="19"/>
        <v>884.1924205350125</v>
      </c>
      <c r="H251" s="22">
        <v>365.81</v>
      </c>
      <c r="I251" s="22">
        <f t="shared" si="18"/>
        <v>1250.0024205350126</v>
      </c>
      <c r="J251" s="37"/>
      <c r="K251" s="37"/>
    </row>
    <row r="252" spans="2:11" ht="15" customHeight="1" x14ac:dyDescent="0.25">
      <c r="B252" s="33">
        <v>250</v>
      </c>
      <c r="C252" s="165">
        <v>50314</v>
      </c>
      <c r="D252" s="9">
        <f t="shared" si="21"/>
        <v>84201.823928742582</v>
      </c>
      <c r="E252" s="10">
        <v>3.3750000000000002E-2</v>
      </c>
      <c r="F252" s="9">
        <f t="shared" si="20"/>
        <v>236.81762979958853</v>
      </c>
      <c r="G252" s="9">
        <f t="shared" si="19"/>
        <v>884.1924205350125</v>
      </c>
      <c r="H252" s="22">
        <v>365.81</v>
      </c>
      <c r="I252" s="22">
        <f t="shared" si="18"/>
        <v>1250.0024205350126</v>
      </c>
      <c r="J252" s="37"/>
      <c r="K252" s="37"/>
    </row>
    <row r="253" spans="2:11" ht="15" customHeight="1" x14ac:dyDescent="0.25">
      <c r="B253" s="33">
        <v>251</v>
      </c>
      <c r="C253" s="165">
        <v>50345</v>
      </c>
      <c r="D253" s="9">
        <f t="shared" si="21"/>
        <v>83554.449138007156</v>
      </c>
      <c r="E253" s="10">
        <v>3.3750000000000002E-2</v>
      </c>
      <c r="F253" s="9">
        <f t="shared" si="20"/>
        <v>234.99688820064515</v>
      </c>
      <c r="G253" s="9">
        <f t="shared" si="19"/>
        <v>884.1924205350125</v>
      </c>
      <c r="H253" s="22">
        <v>365.81</v>
      </c>
      <c r="I253" s="22">
        <f t="shared" si="18"/>
        <v>1250.0024205350126</v>
      </c>
      <c r="J253" s="37"/>
      <c r="K253" s="37"/>
    </row>
    <row r="254" spans="2:11" ht="15" customHeight="1" x14ac:dyDescent="0.25">
      <c r="B254" s="33">
        <v>252</v>
      </c>
      <c r="C254" s="165">
        <v>50375</v>
      </c>
      <c r="D254" s="9">
        <f t="shared" si="21"/>
        <v>82905.253605672799</v>
      </c>
      <c r="E254" s="10">
        <v>3.3750000000000002E-2</v>
      </c>
      <c r="F254" s="9">
        <f t="shared" si="20"/>
        <v>233.17102576595474</v>
      </c>
      <c r="G254" s="9">
        <f t="shared" si="19"/>
        <v>884.1924205350125</v>
      </c>
      <c r="H254" s="22">
        <v>365.81</v>
      </c>
      <c r="I254" s="22">
        <f t="shared" si="18"/>
        <v>1250.0024205350126</v>
      </c>
      <c r="J254" s="37"/>
      <c r="K254" s="37"/>
    </row>
    <row r="255" spans="2:11" ht="15" customHeight="1" x14ac:dyDescent="0.25">
      <c r="B255" s="33">
        <v>253</v>
      </c>
      <c r="C255" s="165">
        <v>50406</v>
      </c>
      <c r="D255" s="9">
        <f t="shared" si="21"/>
        <v>82254.232210903749</v>
      </c>
      <c r="E255" s="10">
        <v>3.3750000000000002E-2</v>
      </c>
      <c r="F255" s="9">
        <f t="shared" si="20"/>
        <v>231.34002809316681</v>
      </c>
      <c r="G255" s="9">
        <f t="shared" si="19"/>
        <v>884.1924205350125</v>
      </c>
      <c r="H255" s="22">
        <v>365.81</v>
      </c>
      <c r="I255" s="22">
        <f t="shared" si="18"/>
        <v>1250.0024205350126</v>
      </c>
      <c r="J255" s="37"/>
      <c r="K255" s="37"/>
    </row>
    <row r="256" spans="2:11" ht="15" customHeight="1" x14ac:dyDescent="0.25">
      <c r="B256" s="33">
        <v>254</v>
      </c>
      <c r="C256" s="165">
        <v>50437</v>
      </c>
      <c r="D256" s="9">
        <f t="shared" si="21"/>
        <v>81601.379818461908</v>
      </c>
      <c r="E256" s="10">
        <v>3.3750000000000002E-2</v>
      </c>
      <c r="F256" s="9">
        <f t="shared" si="20"/>
        <v>229.50388073942415</v>
      </c>
      <c r="G256" s="9">
        <f t="shared" si="19"/>
        <v>884.1924205350125</v>
      </c>
      <c r="H256" s="22">
        <v>365.81</v>
      </c>
      <c r="I256" s="22">
        <f t="shared" si="18"/>
        <v>1250.0024205350126</v>
      </c>
      <c r="J256" s="37"/>
      <c r="K256" s="37"/>
    </row>
    <row r="257" spans="2:11" ht="15" customHeight="1" x14ac:dyDescent="0.25">
      <c r="B257" s="33">
        <v>255</v>
      </c>
      <c r="C257" s="165">
        <v>50465</v>
      </c>
      <c r="D257" s="9">
        <f t="shared" si="21"/>
        <v>80946.691278666331</v>
      </c>
      <c r="E257" s="10">
        <v>3.3750000000000002E-2</v>
      </c>
      <c r="F257" s="9">
        <f t="shared" si="20"/>
        <v>227.66256922124907</v>
      </c>
      <c r="G257" s="9">
        <f t="shared" si="19"/>
        <v>884.1924205350125</v>
      </c>
      <c r="H257" s="22">
        <v>365.81</v>
      </c>
      <c r="I257" s="22">
        <f t="shared" si="18"/>
        <v>1250.0024205350126</v>
      </c>
      <c r="J257" s="37"/>
      <c r="K257" s="37"/>
    </row>
    <row r="258" spans="2:11" ht="15" customHeight="1" x14ac:dyDescent="0.25">
      <c r="B258" s="33">
        <v>256</v>
      </c>
      <c r="C258" s="165">
        <v>50496</v>
      </c>
      <c r="D258" s="9">
        <f t="shared" si="21"/>
        <v>80290.161427352577</v>
      </c>
      <c r="E258" s="10">
        <v>3.3750000000000002E-2</v>
      </c>
      <c r="F258" s="9">
        <f t="shared" si="20"/>
        <v>225.81607901442916</v>
      </c>
      <c r="G258" s="9">
        <f t="shared" si="19"/>
        <v>884.1924205350125</v>
      </c>
      <c r="H258" s="22">
        <v>365.81</v>
      </c>
      <c r="I258" s="22">
        <f t="shared" si="18"/>
        <v>1250.0024205350126</v>
      </c>
      <c r="J258" s="37"/>
      <c r="K258" s="37"/>
    </row>
    <row r="259" spans="2:11" ht="15" customHeight="1" x14ac:dyDescent="0.25">
      <c r="B259" s="33">
        <v>257</v>
      </c>
      <c r="C259" s="165">
        <v>50526</v>
      </c>
      <c r="D259" s="9">
        <f t="shared" si="21"/>
        <v>79631.785085832002</v>
      </c>
      <c r="E259" s="10">
        <v>3.3750000000000002E-2</v>
      </c>
      <c r="F259" s="9">
        <f t="shared" si="20"/>
        <v>223.96439555390251</v>
      </c>
      <c r="G259" s="9">
        <f t="shared" si="19"/>
        <v>884.1924205350125</v>
      </c>
      <c r="H259" s="22">
        <v>365.81</v>
      </c>
      <c r="I259" s="22">
        <f t="shared" ref="I259:I322" si="22">IF(D259&lt;I258,(D259+F259+H259),I258)</f>
        <v>1250.0024205350126</v>
      </c>
      <c r="J259" s="37"/>
      <c r="K259" s="37"/>
    </row>
    <row r="260" spans="2:11" ht="15" customHeight="1" x14ac:dyDescent="0.25">
      <c r="B260" s="33">
        <v>258</v>
      </c>
      <c r="C260" s="165">
        <v>50557</v>
      </c>
      <c r="D260" s="9">
        <f t="shared" si="21"/>
        <v>78971.557060850901</v>
      </c>
      <c r="E260" s="10">
        <v>3.3750000000000002E-2</v>
      </c>
      <c r="F260" s="9">
        <f t="shared" si="20"/>
        <v>222.1075042336432</v>
      </c>
      <c r="G260" s="9">
        <f t="shared" ref="G260:G323" si="23">IF(D260&lt;G259,(D260+F260),G259)</f>
        <v>884.1924205350125</v>
      </c>
      <c r="H260" s="22">
        <v>365.81</v>
      </c>
      <c r="I260" s="22">
        <f t="shared" si="22"/>
        <v>1250.0024205350126</v>
      </c>
      <c r="J260" s="37"/>
      <c r="K260" s="37"/>
    </row>
    <row r="261" spans="2:11" ht="15" customHeight="1" x14ac:dyDescent="0.25">
      <c r="B261" s="33">
        <v>259</v>
      </c>
      <c r="C261" s="165">
        <v>50587</v>
      </c>
      <c r="D261" s="9">
        <f t="shared" si="21"/>
        <v>78309.472144549538</v>
      </c>
      <c r="E261" s="10">
        <v>3.3750000000000002E-2</v>
      </c>
      <c r="F261" s="9">
        <f t="shared" si="20"/>
        <v>220.24539040654557</v>
      </c>
      <c r="G261" s="9">
        <f t="shared" si="23"/>
        <v>884.1924205350125</v>
      </c>
      <c r="H261" s="22">
        <v>365.81</v>
      </c>
      <c r="I261" s="22">
        <f t="shared" si="22"/>
        <v>1250.0024205350126</v>
      </c>
      <c r="J261" s="37"/>
      <c r="K261" s="37"/>
    </row>
    <row r="262" spans="2:11" ht="15" customHeight="1" x14ac:dyDescent="0.25">
      <c r="B262" s="33">
        <v>260</v>
      </c>
      <c r="C262" s="165">
        <v>50618</v>
      </c>
      <c r="D262" s="9">
        <f t="shared" si="21"/>
        <v>77645.525114421078</v>
      </c>
      <c r="E262" s="10">
        <v>3.3750000000000002E-2</v>
      </c>
      <c r="F262" s="9">
        <f t="shared" si="20"/>
        <v>218.37803938430929</v>
      </c>
      <c r="G262" s="9">
        <f t="shared" si="23"/>
        <v>884.1924205350125</v>
      </c>
      <c r="H262" s="22">
        <v>365.81</v>
      </c>
      <c r="I262" s="22">
        <f t="shared" si="22"/>
        <v>1250.0024205350126</v>
      </c>
      <c r="J262" s="37"/>
      <c r="K262" s="37"/>
    </row>
    <row r="263" spans="2:11" ht="15" customHeight="1" x14ac:dyDescent="0.25">
      <c r="B263" s="33">
        <v>261</v>
      </c>
      <c r="C263" s="165">
        <v>50649</v>
      </c>
      <c r="D263" s="9">
        <f t="shared" si="21"/>
        <v>76979.710733270374</v>
      </c>
      <c r="E263" s="10">
        <v>3.3750000000000002E-2</v>
      </c>
      <c r="F263" s="9">
        <f t="shared" si="20"/>
        <v>216.50543643732294</v>
      </c>
      <c r="G263" s="9">
        <f t="shared" si="23"/>
        <v>884.1924205350125</v>
      </c>
      <c r="H263" s="22">
        <v>365.81</v>
      </c>
      <c r="I263" s="22">
        <f t="shared" si="22"/>
        <v>1250.0024205350126</v>
      </c>
      <c r="J263" s="37"/>
      <c r="K263" s="37"/>
    </row>
    <row r="264" spans="2:11" ht="15" customHeight="1" x14ac:dyDescent="0.25">
      <c r="B264" s="33">
        <v>262</v>
      </c>
      <c r="C264" s="165">
        <v>50679</v>
      </c>
      <c r="D264" s="9">
        <f t="shared" si="21"/>
        <v>76312.023749172688</v>
      </c>
      <c r="E264" s="10">
        <v>3.3750000000000002E-2</v>
      </c>
      <c r="F264" s="9">
        <f t="shared" si="20"/>
        <v>214.62756679454822</v>
      </c>
      <c r="G264" s="9">
        <f t="shared" si="23"/>
        <v>884.1924205350125</v>
      </c>
      <c r="H264" s="22">
        <v>365.81</v>
      </c>
      <c r="I264" s="22">
        <f t="shared" si="22"/>
        <v>1250.0024205350126</v>
      </c>
      <c r="J264" s="37"/>
      <c r="K264" s="37"/>
    </row>
    <row r="265" spans="2:11" ht="15" customHeight="1" x14ac:dyDescent="0.25">
      <c r="B265" s="33">
        <v>263</v>
      </c>
      <c r="C265" s="165">
        <v>50710</v>
      </c>
      <c r="D265" s="9">
        <f t="shared" si="21"/>
        <v>75642.458895432224</v>
      </c>
      <c r="E265" s="10">
        <v>3.3750000000000002E-2</v>
      </c>
      <c r="F265" s="9">
        <f t="shared" si="20"/>
        <v>212.74441564340316</v>
      </c>
      <c r="G265" s="9">
        <f t="shared" si="23"/>
        <v>884.1924205350125</v>
      </c>
      <c r="H265" s="22">
        <v>365.81</v>
      </c>
      <c r="I265" s="22">
        <f t="shared" si="22"/>
        <v>1250.0024205350126</v>
      </c>
      <c r="J265" s="37"/>
      <c r="K265" s="37"/>
    </row>
    <row r="266" spans="2:11" ht="15" customHeight="1" x14ac:dyDescent="0.25">
      <c r="B266" s="33">
        <v>264</v>
      </c>
      <c r="C266" s="165">
        <v>50740</v>
      </c>
      <c r="D266" s="9">
        <f t="shared" si="21"/>
        <v>74971.010890540623</v>
      </c>
      <c r="E266" s="10">
        <v>3.3750000000000002E-2</v>
      </c>
      <c r="F266" s="9">
        <f t="shared" si="20"/>
        <v>210.8559681296455</v>
      </c>
      <c r="G266" s="9">
        <f t="shared" si="23"/>
        <v>884.1924205350125</v>
      </c>
      <c r="H266" s="22">
        <v>365.81</v>
      </c>
      <c r="I266" s="22">
        <f t="shared" si="22"/>
        <v>1250.0024205350126</v>
      </c>
      <c r="J266" s="37"/>
      <c r="K266" s="37"/>
    </row>
    <row r="267" spans="2:11" ht="15" customHeight="1" x14ac:dyDescent="0.25">
      <c r="B267" s="33">
        <v>265</v>
      </c>
      <c r="C267" s="165">
        <v>50771</v>
      </c>
      <c r="D267" s="9">
        <f t="shared" si="21"/>
        <v>74297.674438135262</v>
      </c>
      <c r="E267" s="10">
        <v>3.3750000000000002E-2</v>
      </c>
      <c r="F267" s="9">
        <f t="shared" si="20"/>
        <v>208.96220935725543</v>
      </c>
      <c r="G267" s="9">
        <f t="shared" si="23"/>
        <v>884.1924205350125</v>
      </c>
      <c r="H267" s="22">
        <v>365.81</v>
      </c>
      <c r="I267" s="22">
        <f t="shared" si="22"/>
        <v>1250.0024205350126</v>
      </c>
      <c r="J267" s="37"/>
      <c r="K267" s="37"/>
    </row>
    <row r="268" spans="2:11" ht="15" customHeight="1" x14ac:dyDescent="0.25">
      <c r="B268" s="33">
        <v>266</v>
      </c>
      <c r="C268" s="165">
        <v>50802</v>
      </c>
      <c r="D268" s="9">
        <f t="shared" si="21"/>
        <v>73622.444226957508</v>
      </c>
      <c r="E268" s="10">
        <v>3.3750000000000002E-2</v>
      </c>
      <c r="F268" s="9">
        <f t="shared" si="20"/>
        <v>207.06312438831799</v>
      </c>
      <c r="G268" s="9">
        <f t="shared" si="23"/>
        <v>884.1924205350125</v>
      </c>
      <c r="H268" s="22">
        <v>365.81</v>
      </c>
      <c r="I268" s="22">
        <f t="shared" si="22"/>
        <v>1250.0024205350126</v>
      </c>
      <c r="J268" s="37"/>
      <c r="K268" s="37"/>
    </row>
    <row r="269" spans="2:11" ht="15" customHeight="1" x14ac:dyDescent="0.25">
      <c r="B269" s="33">
        <v>267</v>
      </c>
      <c r="C269" s="165">
        <v>50830</v>
      </c>
      <c r="D269" s="9">
        <f t="shared" si="21"/>
        <v>72945.314930810811</v>
      </c>
      <c r="E269" s="10">
        <v>3.3750000000000002E-2</v>
      </c>
      <c r="F269" s="9">
        <f t="shared" si="20"/>
        <v>205.15869824290542</v>
      </c>
      <c r="G269" s="9">
        <f t="shared" si="23"/>
        <v>884.1924205350125</v>
      </c>
      <c r="H269" s="22">
        <v>365.81</v>
      </c>
      <c r="I269" s="22">
        <f t="shared" si="22"/>
        <v>1250.0024205350126</v>
      </c>
      <c r="J269" s="37"/>
      <c r="K269" s="37"/>
    </row>
    <row r="270" spans="2:11" ht="15" customHeight="1" x14ac:dyDescent="0.25">
      <c r="B270" s="33">
        <v>268</v>
      </c>
      <c r="C270" s="165">
        <v>50861</v>
      </c>
      <c r="D270" s="9">
        <f t="shared" si="21"/>
        <v>72266.281208518703</v>
      </c>
      <c r="E270" s="10">
        <v>3.3750000000000002E-2</v>
      </c>
      <c r="F270" s="9">
        <f t="shared" si="20"/>
        <v>203.24891589895887</v>
      </c>
      <c r="G270" s="9">
        <f t="shared" si="23"/>
        <v>884.1924205350125</v>
      </c>
      <c r="H270" s="22">
        <v>365.81</v>
      </c>
      <c r="I270" s="22">
        <f t="shared" si="22"/>
        <v>1250.0024205350126</v>
      </c>
      <c r="J270" s="37"/>
      <c r="K270" s="37"/>
    </row>
    <row r="271" spans="2:11" ht="15" customHeight="1" x14ac:dyDescent="0.25">
      <c r="B271" s="33">
        <v>269</v>
      </c>
      <c r="C271" s="165">
        <v>50891</v>
      </c>
      <c r="D271" s="9">
        <f t="shared" si="21"/>
        <v>71585.337703882658</v>
      </c>
      <c r="E271" s="10">
        <v>3.3750000000000002E-2</v>
      </c>
      <c r="F271" s="9">
        <f t="shared" si="20"/>
        <v>201.33376229217001</v>
      </c>
      <c r="G271" s="9">
        <f t="shared" si="23"/>
        <v>884.1924205350125</v>
      </c>
      <c r="H271" s="22">
        <v>365.81</v>
      </c>
      <c r="I271" s="22">
        <f t="shared" si="22"/>
        <v>1250.0024205350126</v>
      </c>
      <c r="J271" s="37"/>
      <c r="K271" s="37"/>
    </row>
    <row r="272" spans="2:11" ht="15" customHeight="1" x14ac:dyDescent="0.25">
      <c r="B272" s="33">
        <v>270</v>
      </c>
      <c r="C272" s="165">
        <v>50922</v>
      </c>
      <c r="D272" s="9">
        <f t="shared" si="21"/>
        <v>70902.479045639819</v>
      </c>
      <c r="E272" s="10">
        <v>3.3750000000000002E-2</v>
      </c>
      <c r="F272" s="9">
        <f t="shared" si="20"/>
        <v>199.41322231586199</v>
      </c>
      <c r="G272" s="9">
        <f t="shared" si="23"/>
        <v>884.1924205350125</v>
      </c>
      <c r="H272" s="22">
        <v>365.81</v>
      </c>
      <c r="I272" s="22">
        <f t="shared" si="22"/>
        <v>1250.0024205350126</v>
      </c>
      <c r="J272" s="37"/>
      <c r="K272" s="37"/>
    </row>
    <row r="273" spans="2:11" ht="15" customHeight="1" x14ac:dyDescent="0.25">
      <c r="B273" s="33">
        <v>271</v>
      </c>
      <c r="C273" s="165">
        <v>50952</v>
      </c>
      <c r="D273" s="9">
        <f t="shared" si="21"/>
        <v>70217.699847420678</v>
      </c>
      <c r="E273" s="10">
        <v>3.3750000000000002E-2</v>
      </c>
      <c r="F273" s="9">
        <f t="shared" si="20"/>
        <v>197.48728082087067</v>
      </c>
      <c r="G273" s="9">
        <f t="shared" si="23"/>
        <v>884.1924205350125</v>
      </c>
      <c r="H273" s="22">
        <v>365.81</v>
      </c>
      <c r="I273" s="22">
        <f t="shared" si="22"/>
        <v>1250.0024205350126</v>
      </c>
      <c r="J273" s="37"/>
      <c r="K273" s="37"/>
    </row>
    <row r="274" spans="2:11" ht="15" customHeight="1" x14ac:dyDescent="0.25">
      <c r="B274" s="33">
        <v>272</v>
      </c>
      <c r="C274" s="165">
        <v>50983</v>
      </c>
      <c r="D274" s="9">
        <f t="shared" si="21"/>
        <v>69530.994707706544</v>
      </c>
      <c r="E274" s="10">
        <v>3.3750000000000002E-2</v>
      </c>
      <c r="F274" s="9">
        <f t="shared" si="20"/>
        <v>195.55592261542469</v>
      </c>
      <c r="G274" s="9">
        <f t="shared" si="23"/>
        <v>884.1924205350125</v>
      </c>
      <c r="H274" s="22">
        <v>365.81</v>
      </c>
      <c r="I274" s="22">
        <f t="shared" si="22"/>
        <v>1250.0024205350126</v>
      </c>
      <c r="J274" s="37"/>
      <c r="K274" s="37"/>
    </row>
    <row r="275" spans="2:11" ht="15" customHeight="1" x14ac:dyDescent="0.25">
      <c r="B275" s="33">
        <v>273</v>
      </c>
      <c r="C275" s="165">
        <v>51014</v>
      </c>
      <c r="D275" s="9">
        <f t="shared" si="21"/>
        <v>68842.358209786966</v>
      </c>
      <c r="E275" s="10">
        <v>3.3750000000000002E-2</v>
      </c>
      <c r="F275" s="9">
        <f t="shared" si="20"/>
        <v>193.61913246502584</v>
      </c>
      <c r="G275" s="9">
        <f t="shared" si="23"/>
        <v>884.1924205350125</v>
      </c>
      <c r="H275" s="22">
        <v>365.81</v>
      </c>
      <c r="I275" s="22">
        <f t="shared" si="22"/>
        <v>1250.0024205350126</v>
      </c>
      <c r="J275" s="37"/>
      <c r="K275" s="37"/>
    </row>
    <row r="276" spans="2:11" ht="15" customHeight="1" x14ac:dyDescent="0.25">
      <c r="B276" s="33">
        <v>274</v>
      </c>
      <c r="C276" s="165">
        <v>51044</v>
      </c>
      <c r="D276" s="9">
        <f t="shared" si="21"/>
        <v>68151.784921716986</v>
      </c>
      <c r="E276" s="10">
        <v>3.3750000000000002E-2</v>
      </c>
      <c r="F276" s="9">
        <f t="shared" si="20"/>
        <v>191.67689509232903</v>
      </c>
      <c r="G276" s="9">
        <f t="shared" si="23"/>
        <v>884.1924205350125</v>
      </c>
      <c r="H276" s="22">
        <v>365.81</v>
      </c>
      <c r="I276" s="22">
        <f t="shared" si="22"/>
        <v>1250.0024205350126</v>
      </c>
      <c r="J276" s="37"/>
      <c r="K276" s="37"/>
    </row>
    <row r="277" spans="2:11" ht="15" customHeight="1" x14ac:dyDescent="0.25">
      <c r="B277" s="33">
        <v>275</v>
      </c>
      <c r="C277" s="165">
        <v>51075</v>
      </c>
      <c r="D277" s="9">
        <f t="shared" si="21"/>
        <v>67459.269396274307</v>
      </c>
      <c r="E277" s="10">
        <v>3.3750000000000002E-2</v>
      </c>
      <c r="F277" s="9">
        <f t="shared" si="20"/>
        <v>189.72919517702152</v>
      </c>
      <c r="G277" s="9">
        <f t="shared" si="23"/>
        <v>884.1924205350125</v>
      </c>
      <c r="H277" s="22">
        <v>365.81</v>
      </c>
      <c r="I277" s="22">
        <f t="shared" si="22"/>
        <v>1250.0024205350126</v>
      </c>
      <c r="J277" s="37"/>
      <c r="K277" s="37"/>
    </row>
    <row r="278" spans="2:11" ht="15" customHeight="1" x14ac:dyDescent="0.25">
      <c r="B278" s="33">
        <v>276</v>
      </c>
      <c r="C278" s="165">
        <v>51105</v>
      </c>
      <c r="D278" s="9">
        <f t="shared" si="21"/>
        <v>66764.806170916316</v>
      </c>
      <c r="E278" s="10">
        <v>3.3750000000000002E-2</v>
      </c>
      <c r="F278" s="9">
        <f t="shared" si="20"/>
        <v>187.77601735570215</v>
      </c>
      <c r="G278" s="9">
        <f t="shared" si="23"/>
        <v>884.1924205350125</v>
      </c>
      <c r="H278" s="22">
        <v>365.81</v>
      </c>
      <c r="I278" s="22">
        <f t="shared" si="22"/>
        <v>1250.0024205350126</v>
      </c>
      <c r="J278" s="37"/>
      <c r="K278" s="37"/>
    </row>
    <row r="279" spans="2:11" ht="15" customHeight="1" x14ac:dyDescent="0.25">
      <c r="B279" s="33">
        <v>277</v>
      </c>
      <c r="C279" s="165">
        <v>51136</v>
      </c>
      <c r="D279" s="9">
        <f t="shared" si="21"/>
        <v>66068.389767737011</v>
      </c>
      <c r="E279" s="10">
        <v>3.3750000000000002E-2</v>
      </c>
      <c r="F279" s="9">
        <f t="shared" si="20"/>
        <v>185.81734622176035</v>
      </c>
      <c r="G279" s="9">
        <f t="shared" si="23"/>
        <v>884.1924205350125</v>
      </c>
      <c r="H279" s="22">
        <v>365.81</v>
      </c>
      <c r="I279" s="22">
        <f t="shared" si="22"/>
        <v>1250.0024205350126</v>
      </c>
      <c r="J279" s="37"/>
      <c r="K279" s="37"/>
    </row>
    <row r="280" spans="2:11" ht="15" customHeight="1" x14ac:dyDescent="0.25">
      <c r="B280" s="33">
        <v>278</v>
      </c>
      <c r="C280" s="165">
        <v>51167</v>
      </c>
      <c r="D280" s="9">
        <f t="shared" si="21"/>
        <v>65370.014693423764</v>
      </c>
      <c r="E280" s="10">
        <v>3.3750000000000002E-2</v>
      </c>
      <c r="F280" s="9">
        <f t="shared" si="20"/>
        <v>183.85316632525436</v>
      </c>
      <c r="G280" s="9">
        <f t="shared" si="23"/>
        <v>884.1924205350125</v>
      </c>
      <c r="H280" s="22">
        <v>365.81</v>
      </c>
      <c r="I280" s="22">
        <f t="shared" si="22"/>
        <v>1250.0024205350126</v>
      </c>
      <c r="J280" s="37"/>
      <c r="K280" s="37"/>
    </row>
    <row r="281" spans="2:11" ht="15" customHeight="1" x14ac:dyDescent="0.25">
      <c r="B281" s="33">
        <v>279</v>
      </c>
      <c r="C281" s="165">
        <v>51196</v>
      </c>
      <c r="D281" s="9">
        <f t="shared" si="21"/>
        <v>64669.675439214006</v>
      </c>
      <c r="E281" s="10">
        <v>3.3750000000000002E-2</v>
      </c>
      <c r="F281" s="9">
        <f t="shared" si="20"/>
        <v>181.88346217278942</v>
      </c>
      <c r="G281" s="9">
        <f t="shared" si="23"/>
        <v>884.1924205350125</v>
      </c>
      <c r="H281" s="22">
        <v>365.81</v>
      </c>
      <c r="I281" s="22">
        <f t="shared" si="22"/>
        <v>1250.0024205350126</v>
      </c>
      <c r="J281" s="37"/>
      <c r="K281" s="37"/>
    </row>
    <row r="282" spans="2:11" ht="15" customHeight="1" x14ac:dyDescent="0.25">
      <c r="B282" s="33">
        <v>280</v>
      </c>
      <c r="C282" s="165">
        <v>51227</v>
      </c>
      <c r="D282" s="9">
        <f t="shared" si="21"/>
        <v>63967.366480851779</v>
      </c>
      <c r="E282" s="10">
        <v>3.3750000000000002E-2</v>
      </c>
      <c r="F282" s="9">
        <f t="shared" si="20"/>
        <v>179.90821822739565</v>
      </c>
      <c r="G282" s="9">
        <f t="shared" si="23"/>
        <v>884.1924205350125</v>
      </c>
      <c r="H282" s="22">
        <v>365.81</v>
      </c>
      <c r="I282" s="22">
        <f t="shared" si="22"/>
        <v>1250.0024205350126</v>
      </c>
      <c r="J282" s="37"/>
      <c r="K282" s="37"/>
    </row>
    <row r="283" spans="2:11" ht="15" customHeight="1" x14ac:dyDescent="0.25">
      <c r="B283" s="33">
        <v>281</v>
      </c>
      <c r="C283" s="165">
        <v>51257</v>
      </c>
      <c r="D283" s="9">
        <f t="shared" si="21"/>
        <v>63263.082278544156</v>
      </c>
      <c r="E283" s="10">
        <v>3.3750000000000002E-2</v>
      </c>
      <c r="F283" s="9">
        <f t="shared" si="20"/>
        <v>177.92741890840546</v>
      </c>
      <c r="G283" s="9">
        <f t="shared" si="23"/>
        <v>884.1924205350125</v>
      </c>
      <c r="H283" s="22">
        <v>365.81</v>
      </c>
      <c r="I283" s="22">
        <f t="shared" si="22"/>
        <v>1250.0024205350126</v>
      </c>
      <c r="J283" s="37"/>
      <c r="K283" s="37"/>
    </row>
    <row r="284" spans="2:11" ht="15" customHeight="1" x14ac:dyDescent="0.25">
      <c r="B284" s="33">
        <v>282</v>
      </c>
      <c r="C284" s="165">
        <v>51288</v>
      </c>
      <c r="D284" s="9">
        <f t="shared" si="21"/>
        <v>62556.817276917543</v>
      </c>
      <c r="E284" s="10">
        <v>3.3750000000000002E-2</v>
      </c>
      <c r="F284" s="9">
        <f t="shared" si="20"/>
        <v>175.9410485913306</v>
      </c>
      <c r="G284" s="9">
        <f t="shared" si="23"/>
        <v>884.1924205350125</v>
      </c>
      <c r="H284" s="22">
        <v>365.81</v>
      </c>
      <c r="I284" s="22">
        <f t="shared" si="22"/>
        <v>1250.0024205350126</v>
      </c>
      <c r="J284" s="37"/>
      <c r="K284" s="37"/>
    </row>
    <row r="285" spans="2:11" ht="15" customHeight="1" x14ac:dyDescent="0.25">
      <c r="B285" s="33">
        <v>283</v>
      </c>
      <c r="C285" s="165">
        <v>51318</v>
      </c>
      <c r="D285" s="9">
        <f t="shared" si="21"/>
        <v>61848.565904973861</v>
      </c>
      <c r="E285" s="10">
        <v>3.3750000000000002E-2</v>
      </c>
      <c r="F285" s="9">
        <f t="shared" si="20"/>
        <v>173.94909160773898</v>
      </c>
      <c r="G285" s="9">
        <f t="shared" si="23"/>
        <v>884.1924205350125</v>
      </c>
      <c r="H285" s="22">
        <v>365.81</v>
      </c>
      <c r="I285" s="22">
        <f t="shared" si="22"/>
        <v>1250.0024205350126</v>
      </c>
      <c r="J285" s="37"/>
      <c r="K285" s="37"/>
    </row>
    <row r="286" spans="2:11" ht="15" customHeight="1" x14ac:dyDescent="0.25">
      <c r="B286" s="33">
        <v>284</v>
      </c>
      <c r="C286" s="165">
        <v>51349</v>
      </c>
      <c r="D286" s="9">
        <f t="shared" si="21"/>
        <v>61138.322576046587</v>
      </c>
      <c r="E286" s="10">
        <v>3.3750000000000002E-2</v>
      </c>
      <c r="F286" s="9">
        <f t="shared" si="20"/>
        <v>171.95153224513103</v>
      </c>
      <c r="G286" s="9">
        <f t="shared" si="23"/>
        <v>884.1924205350125</v>
      </c>
      <c r="H286" s="22">
        <v>365.81</v>
      </c>
      <c r="I286" s="22">
        <f t="shared" si="22"/>
        <v>1250.0024205350126</v>
      </c>
      <c r="J286" s="37"/>
      <c r="K286" s="37"/>
    </row>
    <row r="287" spans="2:11" ht="15" customHeight="1" x14ac:dyDescent="0.25">
      <c r="B287" s="33">
        <v>285</v>
      </c>
      <c r="C287" s="165">
        <v>51380</v>
      </c>
      <c r="D287" s="9">
        <f t="shared" si="21"/>
        <v>60426.081687756705</v>
      </c>
      <c r="E287" s="10">
        <v>3.3750000000000002E-2</v>
      </c>
      <c r="F287" s="9">
        <f t="shared" si="20"/>
        <v>169.94835474681574</v>
      </c>
      <c r="G287" s="9">
        <f t="shared" si="23"/>
        <v>884.1924205350125</v>
      </c>
      <c r="H287" s="22">
        <v>365.81</v>
      </c>
      <c r="I287" s="22">
        <f t="shared" si="22"/>
        <v>1250.0024205350126</v>
      </c>
      <c r="J287" s="37"/>
      <c r="K287" s="37"/>
    </row>
    <row r="288" spans="2:11" ht="15" customHeight="1" x14ac:dyDescent="0.25">
      <c r="B288" s="33">
        <v>286</v>
      </c>
      <c r="C288" s="165">
        <v>51410</v>
      </c>
      <c r="D288" s="9">
        <f t="shared" si="21"/>
        <v>59711.837621968509</v>
      </c>
      <c r="E288" s="10">
        <v>3.3750000000000002E-2</v>
      </c>
      <c r="F288" s="9">
        <f t="shared" si="20"/>
        <v>167.93954331178645</v>
      </c>
      <c r="G288" s="9">
        <f t="shared" si="23"/>
        <v>884.1924205350125</v>
      </c>
      <c r="H288" s="22">
        <v>365.81</v>
      </c>
      <c r="I288" s="22">
        <f t="shared" si="22"/>
        <v>1250.0024205350126</v>
      </c>
      <c r="J288" s="37"/>
      <c r="K288" s="37"/>
    </row>
    <row r="289" spans="2:11" ht="15" customHeight="1" x14ac:dyDescent="0.25">
      <c r="B289" s="33">
        <v>287</v>
      </c>
      <c r="C289" s="165">
        <v>51441</v>
      </c>
      <c r="D289" s="9">
        <f t="shared" si="21"/>
        <v>58995.584744745283</v>
      </c>
      <c r="E289" s="10">
        <v>3.3750000000000002E-2</v>
      </c>
      <c r="F289" s="9">
        <f t="shared" si="20"/>
        <v>165.92508209459612</v>
      </c>
      <c r="G289" s="9">
        <f t="shared" si="23"/>
        <v>884.1924205350125</v>
      </c>
      <c r="H289" s="22">
        <v>365.81</v>
      </c>
      <c r="I289" s="22">
        <f t="shared" si="22"/>
        <v>1250.0024205350126</v>
      </c>
      <c r="J289" s="37"/>
      <c r="K289" s="37"/>
    </row>
    <row r="290" spans="2:11" ht="15" customHeight="1" x14ac:dyDescent="0.25">
      <c r="B290" s="33">
        <v>288</v>
      </c>
      <c r="C290" s="165">
        <v>51471</v>
      </c>
      <c r="D290" s="9">
        <f t="shared" si="21"/>
        <v>58277.317406304865</v>
      </c>
      <c r="E290" s="10">
        <v>3.3750000000000002E-2</v>
      </c>
      <c r="F290" s="9">
        <f t="shared" si="20"/>
        <v>163.90495520523243</v>
      </c>
      <c r="G290" s="9">
        <f t="shared" si="23"/>
        <v>884.1924205350125</v>
      </c>
      <c r="H290" s="22">
        <v>365.81</v>
      </c>
      <c r="I290" s="22">
        <f t="shared" si="22"/>
        <v>1250.0024205350126</v>
      </c>
      <c r="J290" s="37"/>
      <c r="K290" s="37"/>
    </row>
    <row r="291" spans="2:11" ht="15" customHeight="1" x14ac:dyDescent="0.25">
      <c r="B291" s="33">
        <v>289</v>
      </c>
      <c r="C291" s="165">
        <v>51502</v>
      </c>
      <c r="D291" s="9">
        <f t="shared" si="21"/>
        <v>57557.029940975081</v>
      </c>
      <c r="E291" s="10">
        <v>3.3750000000000002E-2</v>
      </c>
      <c r="F291" s="9">
        <f t="shared" ref="F291:F354" si="24">D291*E291/12</f>
        <v>161.87914670899241</v>
      </c>
      <c r="G291" s="9">
        <f t="shared" si="23"/>
        <v>884.1924205350125</v>
      </c>
      <c r="H291" s="22">
        <v>365.81</v>
      </c>
      <c r="I291" s="22">
        <f t="shared" si="22"/>
        <v>1250.0024205350126</v>
      </c>
      <c r="J291" s="37"/>
      <c r="K291" s="37"/>
    </row>
    <row r="292" spans="2:11" ht="15" customHeight="1" x14ac:dyDescent="0.25">
      <c r="B292" s="33">
        <v>290</v>
      </c>
      <c r="C292" s="165">
        <v>51533</v>
      </c>
      <c r="D292" s="9">
        <f t="shared" ref="D292:D355" si="25">D291+F291-G291</f>
        <v>56834.716667149056</v>
      </c>
      <c r="E292" s="10">
        <v>3.3750000000000002E-2</v>
      </c>
      <c r="F292" s="9">
        <f t="shared" si="24"/>
        <v>159.84764062635674</v>
      </c>
      <c r="G292" s="9">
        <f t="shared" si="23"/>
        <v>884.1924205350125</v>
      </c>
      <c r="H292" s="22">
        <v>365.81</v>
      </c>
      <c r="I292" s="22">
        <f t="shared" si="22"/>
        <v>1250.0024205350126</v>
      </c>
      <c r="J292" s="37"/>
      <c r="K292" s="37"/>
    </row>
    <row r="293" spans="2:11" ht="15" customHeight="1" x14ac:dyDescent="0.25">
      <c r="B293" s="33">
        <v>291</v>
      </c>
      <c r="C293" s="165">
        <v>51561</v>
      </c>
      <c r="D293" s="9">
        <f t="shared" si="25"/>
        <v>56110.371887240399</v>
      </c>
      <c r="E293" s="10">
        <v>3.3750000000000002E-2</v>
      </c>
      <c r="F293" s="9">
        <f t="shared" si="24"/>
        <v>157.81042093286365</v>
      </c>
      <c r="G293" s="9">
        <f t="shared" si="23"/>
        <v>884.1924205350125</v>
      </c>
      <c r="H293" s="22">
        <v>365.81</v>
      </c>
      <c r="I293" s="22">
        <f t="shared" si="22"/>
        <v>1250.0024205350126</v>
      </c>
      <c r="J293" s="37"/>
      <c r="K293" s="37"/>
    </row>
    <row r="294" spans="2:11" ht="15" customHeight="1" x14ac:dyDescent="0.25">
      <c r="B294" s="33">
        <v>292</v>
      </c>
      <c r="C294" s="165">
        <v>51592</v>
      </c>
      <c r="D294" s="9">
        <f t="shared" si="25"/>
        <v>55383.98988763825</v>
      </c>
      <c r="E294" s="10">
        <v>3.3750000000000002E-2</v>
      </c>
      <c r="F294" s="9">
        <f t="shared" si="24"/>
        <v>155.76747155898258</v>
      </c>
      <c r="G294" s="9">
        <f t="shared" si="23"/>
        <v>884.1924205350125</v>
      </c>
      <c r="H294" s="22">
        <v>365.81</v>
      </c>
      <c r="I294" s="22">
        <f t="shared" si="22"/>
        <v>1250.0024205350126</v>
      </c>
      <c r="J294" s="37"/>
      <c r="K294" s="37"/>
    </row>
    <row r="295" spans="2:11" ht="15" customHeight="1" x14ac:dyDescent="0.25">
      <c r="B295" s="33">
        <v>293</v>
      </c>
      <c r="C295" s="165">
        <v>51622</v>
      </c>
      <c r="D295" s="9">
        <f t="shared" si="25"/>
        <v>54655.564938662217</v>
      </c>
      <c r="E295" s="10">
        <v>3.3750000000000002E-2</v>
      </c>
      <c r="F295" s="9">
        <f t="shared" si="24"/>
        <v>153.71877638998748</v>
      </c>
      <c r="G295" s="9">
        <f t="shared" si="23"/>
        <v>884.1924205350125</v>
      </c>
      <c r="H295" s="22">
        <v>365.81</v>
      </c>
      <c r="I295" s="22">
        <f t="shared" si="22"/>
        <v>1250.0024205350126</v>
      </c>
      <c r="J295" s="37"/>
      <c r="K295" s="37"/>
    </row>
    <row r="296" spans="2:11" ht="15" customHeight="1" x14ac:dyDescent="0.25">
      <c r="B296" s="33">
        <v>294</v>
      </c>
      <c r="C296" s="165">
        <v>51653</v>
      </c>
      <c r="D296" s="9">
        <f t="shared" si="25"/>
        <v>53925.091294517188</v>
      </c>
      <c r="E296" s="10">
        <v>3.3750000000000002E-2</v>
      </c>
      <c r="F296" s="9">
        <f t="shared" si="24"/>
        <v>151.66431926582962</v>
      </c>
      <c r="G296" s="9">
        <f t="shared" si="23"/>
        <v>884.1924205350125</v>
      </c>
      <c r="H296" s="22">
        <v>365.81</v>
      </c>
      <c r="I296" s="22">
        <f t="shared" si="22"/>
        <v>1250.0024205350126</v>
      </c>
      <c r="J296" s="37"/>
      <c r="K296" s="37"/>
    </row>
    <row r="297" spans="2:11" ht="15" customHeight="1" x14ac:dyDescent="0.25">
      <c r="B297" s="33">
        <v>295</v>
      </c>
      <c r="C297" s="165">
        <v>51683</v>
      </c>
      <c r="D297" s="9">
        <f t="shared" si="25"/>
        <v>53192.563193248003</v>
      </c>
      <c r="E297" s="10">
        <v>3.3750000000000002E-2</v>
      </c>
      <c r="F297" s="9">
        <f t="shared" si="24"/>
        <v>149.60408398101001</v>
      </c>
      <c r="G297" s="9">
        <f t="shared" si="23"/>
        <v>884.1924205350125</v>
      </c>
      <c r="H297" s="22">
        <v>365.81</v>
      </c>
      <c r="I297" s="22">
        <f t="shared" si="22"/>
        <v>1250.0024205350126</v>
      </c>
      <c r="J297" s="37"/>
      <c r="K297" s="37"/>
    </row>
    <row r="298" spans="2:11" ht="15" customHeight="1" x14ac:dyDescent="0.25">
      <c r="B298" s="33">
        <v>296</v>
      </c>
      <c r="C298" s="165">
        <v>51714</v>
      </c>
      <c r="D298" s="9">
        <f t="shared" si="25"/>
        <v>52457.974856693996</v>
      </c>
      <c r="E298" s="10">
        <v>3.3750000000000002E-2</v>
      </c>
      <c r="F298" s="9">
        <f t="shared" si="24"/>
        <v>147.53805428445187</v>
      </c>
      <c r="G298" s="9">
        <f t="shared" si="23"/>
        <v>884.1924205350125</v>
      </c>
      <c r="H298" s="22">
        <v>365.81</v>
      </c>
      <c r="I298" s="22">
        <f t="shared" si="22"/>
        <v>1250.0024205350126</v>
      </c>
      <c r="J298" s="37"/>
      <c r="K298" s="37"/>
    </row>
    <row r="299" spans="2:11" ht="15" customHeight="1" x14ac:dyDescent="0.25">
      <c r="B299" s="33">
        <v>297</v>
      </c>
      <c r="C299" s="165">
        <v>51745</v>
      </c>
      <c r="D299" s="9">
        <f t="shared" si="25"/>
        <v>51721.320490443431</v>
      </c>
      <c r="E299" s="10">
        <v>3.3750000000000002E-2</v>
      </c>
      <c r="F299" s="9">
        <f t="shared" si="24"/>
        <v>145.46621387937216</v>
      </c>
      <c r="G299" s="9">
        <f t="shared" si="23"/>
        <v>884.1924205350125</v>
      </c>
      <c r="H299" s="22">
        <v>365.81</v>
      </c>
      <c r="I299" s="22">
        <f t="shared" si="22"/>
        <v>1250.0024205350126</v>
      </c>
      <c r="J299" s="37"/>
      <c r="K299" s="37"/>
    </row>
    <row r="300" spans="2:11" ht="15" customHeight="1" x14ac:dyDescent="0.25">
      <c r="B300" s="33">
        <v>298</v>
      </c>
      <c r="C300" s="165">
        <v>51775</v>
      </c>
      <c r="D300" s="9">
        <f t="shared" si="25"/>
        <v>50982.594283787788</v>
      </c>
      <c r="E300" s="10">
        <v>3.3750000000000002E-2</v>
      </c>
      <c r="F300" s="9">
        <f t="shared" si="24"/>
        <v>143.38854642315317</v>
      </c>
      <c r="G300" s="9">
        <f t="shared" si="23"/>
        <v>884.1924205350125</v>
      </c>
      <c r="H300" s="22">
        <v>365.81</v>
      </c>
      <c r="I300" s="22">
        <f t="shared" si="22"/>
        <v>1250.0024205350126</v>
      </c>
      <c r="J300" s="37"/>
      <c r="K300" s="37"/>
    </row>
    <row r="301" spans="2:11" ht="15" customHeight="1" x14ac:dyDescent="0.25">
      <c r="B301" s="33">
        <v>299</v>
      </c>
      <c r="C301" s="165">
        <v>51806</v>
      </c>
      <c r="D301" s="9">
        <f t="shared" si="25"/>
        <v>50241.790409675923</v>
      </c>
      <c r="E301" s="10">
        <v>3.3750000000000002E-2</v>
      </c>
      <c r="F301" s="9">
        <f t="shared" si="24"/>
        <v>141.30503552721353</v>
      </c>
      <c r="G301" s="9">
        <f t="shared" si="23"/>
        <v>884.1924205350125</v>
      </c>
      <c r="H301" s="22">
        <v>365.81</v>
      </c>
      <c r="I301" s="22">
        <f t="shared" si="22"/>
        <v>1250.0024205350126</v>
      </c>
      <c r="J301" s="37"/>
      <c r="K301" s="37"/>
    </row>
    <row r="302" spans="2:11" ht="15" customHeight="1" x14ac:dyDescent="0.25">
      <c r="B302" s="33">
        <v>300</v>
      </c>
      <c r="C302" s="165">
        <v>51836</v>
      </c>
      <c r="D302" s="9">
        <f t="shared" si="25"/>
        <v>49498.903024668121</v>
      </c>
      <c r="E302" s="10">
        <v>3.3750000000000002E-2</v>
      </c>
      <c r="F302" s="9">
        <f t="shared" si="24"/>
        <v>139.21566475687911</v>
      </c>
      <c r="G302" s="9">
        <f t="shared" si="23"/>
        <v>884.1924205350125</v>
      </c>
      <c r="H302" s="22">
        <v>365.81</v>
      </c>
      <c r="I302" s="22">
        <f t="shared" si="22"/>
        <v>1250.0024205350126</v>
      </c>
      <c r="J302" s="37"/>
      <c r="K302" s="37"/>
    </row>
    <row r="303" spans="2:11" ht="15" customHeight="1" x14ac:dyDescent="0.25">
      <c r="B303" s="33">
        <v>301</v>
      </c>
      <c r="C303" s="165">
        <v>51867</v>
      </c>
      <c r="D303" s="9">
        <f t="shared" si="25"/>
        <v>48753.926268889983</v>
      </c>
      <c r="E303" s="10">
        <v>3.3750000000000002E-2</v>
      </c>
      <c r="F303" s="9">
        <f t="shared" si="24"/>
        <v>137.1204176312531</v>
      </c>
      <c r="G303" s="9">
        <f t="shared" si="23"/>
        <v>884.1924205350125</v>
      </c>
      <c r="H303" s="22">
        <v>365.81</v>
      </c>
      <c r="I303" s="22">
        <f t="shared" si="22"/>
        <v>1250.0024205350126</v>
      </c>
      <c r="J303" s="37"/>
      <c r="K303" s="37"/>
    </row>
    <row r="304" spans="2:11" ht="15" customHeight="1" x14ac:dyDescent="0.25">
      <c r="B304" s="33">
        <v>302</v>
      </c>
      <c r="C304" s="165">
        <v>51898</v>
      </c>
      <c r="D304" s="9">
        <f t="shared" si="25"/>
        <v>48006.854265986221</v>
      </c>
      <c r="E304" s="10">
        <v>3.3750000000000002E-2</v>
      </c>
      <c r="F304" s="9">
        <f t="shared" si="24"/>
        <v>135.01927762308625</v>
      </c>
      <c r="G304" s="9">
        <f t="shared" si="23"/>
        <v>884.1924205350125</v>
      </c>
      <c r="H304" s="22">
        <v>365.81</v>
      </c>
      <c r="I304" s="22">
        <f t="shared" si="22"/>
        <v>1250.0024205350126</v>
      </c>
      <c r="J304" s="37"/>
      <c r="K304" s="37"/>
    </row>
    <row r="305" spans="2:11" ht="15" customHeight="1" x14ac:dyDescent="0.25">
      <c r="B305" s="33">
        <v>303</v>
      </c>
      <c r="C305" s="165">
        <v>51926</v>
      </c>
      <c r="D305" s="9">
        <f t="shared" si="25"/>
        <v>47257.68112307429</v>
      </c>
      <c r="E305" s="10">
        <v>3.3750000000000002E-2</v>
      </c>
      <c r="F305" s="9">
        <f t="shared" si="24"/>
        <v>132.91222815864646</v>
      </c>
      <c r="G305" s="9">
        <f t="shared" si="23"/>
        <v>884.1924205350125</v>
      </c>
      <c r="H305" s="22">
        <v>365.81</v>
      </c>
      <c r="I305" s="22">
        <f t="shared" si="22"/>
        <v>1250.0024205350126</v>
      </c>
      <c r="J305" s="37"/>
      <c r="K305" s="37"/>
    </row>
    <row r="306" spans="2:11" ht="15" customHeight="1" x14ac:dyDescent="0.25">
      <c r="B306" s="33">
        <v>304</v>
      </c>
      <c r="C306" s="165">
        <v>51957</v>
      </c>
      <c r="D306" s="9">
        <f t="shared" si="25"/>
        <v>46506.400930697921</v>
      </c>
      <c r="E306" s="10">
        <v>3.3750000000000002E-2</v>
      </c>
      <c r="F306" s="9">
        <f t="shared" si="24"/>
        <v>130.79925261758791</v>
      </c>
      <c r="G306" s="9">
        <f t="shared" si="23"/>
        <v>884.1924205350125</v>
      </c>
      <c r="H306" s="22">
        <v>365.81</v>
      </c>
      <c r="I306" s="22">
        <f t="shared" si="22"/>
        <v>1250.0024205350126</v>
      </c>
      <c r="J306" s="37"/>
      <c r="K306" s="37"/>
    </row>
    <row r="307" spans="2:11" ht="15" customHeight="1" x14ac:dyDescent="0.25">
      <c r="B307" s="33">
        <v>305</v>
      </c>
      <c r="C307" s="165">
        <v>51987</v>
      </c>
      <c r="D307" s="9">
        <f t="shared" si="25"/>
        <v>45753.007762780493</v>
      </c>
      <c r="E307" s="10">
        <v>3.3750000000000002E-2</v>
      </c>
      <c r="F307" s="9">
        <f t="shared" si="24"/>
        <v>128.68033433282014</v>
      </c>
      <c r="G307" s="9">
        <f t="shared" si="23"/>
        <v>884.1924205350125</v>
      </c>
      <c r="H307" s="22">
        <v>365.81</v>
      </c>
      <c r="I307" s="22">
        <f t="shared" si="22"/>
        <v>1250.0024205350126</v>
      </c>
      <c r="J307" s="37"/>
      <c r="K307" s="37"/>
    </row>
    <row r="308" spans="2:11" ht="15" customHeight="1" x14ac:dyDescent="0.25">
      <c r="B308" s="33">
        <v>306</v>
      </c>
      <c r="C308" s="165">
        <v>52018</v>
      </c>
      <c r="D308" s="9">
        <f t="shared" si="25"/>
        <v>44997.495676578299</v>
      </c>
      <c r="E308" s="10">
        <v>3.3750000000000002E-2</v>
      </c>
      <c r="F308" s="9">
        <f t="shared" si="24"/>
        <v>126.55545659037648</v>
      </c>
      <c r="G308" s="9">
        <f t="shared" si="23"/>
        <v>884.1924205350125</v>
      </c>
      <c r="H308" s="22">
        <v>365.81</v>
      </c>
      <c r="I308" s="22">
        <f t="shared" si="22"/>
        <v>1250.0024205350126</v>
      </c>
      <c r="J308" s="37"/>
      <c r="K308" s="37"/>
    </row>
    <row r="309" spans="2:11" ht="15" customHeight="1" x14ac:dyDescent="0.25">
      <c r="B309" s="33">
        <v>307</v>
      </c>
      <c r="C309" s="165">
        <v>52048</v>
      </c>
      <c r="D309" s="9">
        <f t="shared" si="25"/>
        <v>44239.858712633657</v>
      </c>
      <c r="E309" s="10">
        <v>3.3750000000000002E-2</v>
      </c>
      <c r="F309" s="9">
        <f t="shared" si="24"/>
        <v>124.42460262928216</v>
      </c>
      <c r="G309" s="9">
        <f t="shared" si="23"/>
        <v>884.1924205350125</v>
      </c>
      <c r="H309" s="22">
        <v>365.81</v>
      </c>
      <c r="I309" s="22">
        <f t="shared" si="22"/>
        <v>1250.0024205350126</v>
      </c>
      <c r="J309" s="37"/>
      <c r="K309" s="37"/>
    </row>
    <row r="310" spans="2:11" ht="15" customHeight="1" x14ac:dyDescent="0.25">
      <c r="B310" s="33">
        <v>308</v>
      </c>
      <c r="C310" s="165">
        <v>52079</v>
      </c>
      <c r="D310" s="9">
        <f t="shared" si="25"/>
        <v>43480.090894727924</v>
      </c>
      <c r="E310" s="10">
        <v>3.3750000000000002E-2</v>
      </c>
      <c r="F310" s="9">
        <f t="shared" si="24"/>
        <v>122.28775564142229</v>
      </c>
      <c r="G310" s="9">
        <f t="shared" si="23"/>
        <v>884.1924205350125</v>
      </c>
      <c r="H310" s="22">
        <v>365.81</v>
      </c>
      <c r="I310" s="22">
        <f t="shared" si="22"/>
        <v>1250.0024205350126</v>
      </c>
      <c r="J310" s="37"/>
      <c r="K310" s="37"/>
    </row>
    <row r="311" spans="2:11" ht="15" customHeight="1" x14ac:dyDescent="0.25">
      <c r="B311" s="33">
        <v>309</v>
      </c>
      <c r="C311" s="165">
        <v>52110</v>
      </c>
      <c r="D311" s="9">
        <f t="shared" si="25"/>
        <v>42718.186229834333</v>
      </c>
      <c r="E311" s="10">
        <v>3.3750000000000002E-2</v>
      </c>
      <c r="F311" s="9">
        <f t="shared" si="24"/>
        <v>120.14489877140907</v>
      </c>
      <c r="G311" s="9">
        <f t="shared" si="23"/>
        <v>884.1924205350125</v>
      </c>
      <c r="H311" s="22">
        <v>365.81</v>
      </c>
      <c r="I311" s="22">
        <f t="shared" si="22"/>
        <v>1250.0024205350126</v>
      </c>
      <c r="J311" s="37"/>
      <c r="K311" s="37"/>
    </row>
    <row r="312" spans="2:11" ht="15" customHeight="1" x14ac:dyDescent="0.25">
      <c r="B312" s="33">
        <v>310</v>
      </c>
      <c r="C312" s="165">
        <v>52140</v>
      </c>
      <c r="D312" s="9">
        <f t="shared" si="25"/>
        <v>41954.138708070728</v>
      </c>
      <c r="E312" s="10">
        <v>3.3750000000000002E-2</v>
      </c>
      <c r="F312" s="9">
        <f t="shared" si="24"/>
        <v>117.99601511644893</v>
      </c>
      <c r="G312" s="9">
        <f t="shared" si="23"/>
        <v>884.1924205350125</v>
      </c>
      <c r="H312" s="22">
        <v>365.81</v>
      </c>
      <c r="I312" s="22">
        <f t="shared" si="22"/>
        <v>1250.0024205350126</v>
      </c>
      <c r="J312" s="37"/>
      <c r="K312" s="37"/>
    </row>
    <row r="313" spans="2:11" ht="15" customHeight="1" x14ac:dyDescent="0.25">
      <c r="B313" s="33">
        <v>311</v>
      </c>
      <c r="C313" s="165">
        <v>52171</v>
      </c>
      <c r="D313" s="9">
        <f t="shared" si="25"/>
        <v>41187.942302652162</v>
      </c>
      <c r="E313" s="10">
        <v>3.3750000000000002E-2</v>
      </c>
      <c r="F313" s="9">
        <f t="shared" si="24"/>
        <v>115.84108772620921</v>
      </c>
      <c r="G313" s="9">
        <f t="shared" si="23"/>
        <v>884.1924205350125</v>
      </c>
      <c r="H313" s="22">
        <v>365.81</v>
      </c>
      <c r="I313" s="22">
        <f t="shared" si="22"/>
        <v>1250.0024205350126</v>
      </c>
      <c r="J313" s="37"/>
      <c r="K313" s="37"/>
    </row>
    <row r="314" spans="2:11" ht="15" customHeight="1" x14ac:dyDescent="0.25">
      <c r="B314" s="33">
        <v>312</v>
      </c>
      <c r="C314" s="165">
        <v>52201</v>
      </c>
      <c r="D314" s="9">
        <f t="shared" si="25"/>
        <v>40419.590969843353</v>
      </c>
      <c r="E314" s="10">
        <v>3.3750000000000002E-2</v>
      </c>
      <c r="F314" s="9">
        <f t="shared" si="24"/>
        <v>113.68009960268444</v>
      </c>
      <c r="G314" s="9">
        <f t="shared" si="23"/>
        <v>884.1924205350125</v>
      </c>
      <c r="H314" s="22">
        <v>365.81</v>
      </c>
      <c r="I314" s="22">
        <f t="shared" si="22"/>
        <v>1250.0024205350126</v>
      </c>
      <c r="J314" s="37"/>
      <c r="K314" s="37"/>
    </row>
    <row r="315" spans="2:11" ht="15" customHeight="1" x14ac:dyDescent="0.25">
      <c r="B315" s="33">
        <v>313</v>
      </c>
      <c r="C315" s="165">
        <v>52232</v>
      </c>
      <c r="D315" s="9">
        <f t="shared" si="25"/>
        <v>39649.078648911025</v>
      </c>
      <c r="E315" s="10">
        <v>3.3750000000000002E-2</v>
      </c>
      <c r="F315" s="9">
        <f t="shared" si="24"/>
        <v>111.51303370006225</v>
      </c>
      <c r="G315" s="9">
        <f t="shared" si="23"/>
        <v>884.1924205350125</v>
      </c>
      <c r="H315" s="22">
        <v>365.81</v>
      </c>
      <c r="I315" s="22">
        <f t="shared" si="22"/>
        <v>1250.0024205350126</v>
      </c>
      <c r="J315" s="37"/>
      <c r="K315" s="37"/>
    </row>
    <row r="316" spans="2:11" ht="15" customHeight="1" x14ac:dyDescent="0.25">
      <c r="B316" s="33">
        <v>314</v>
      </c>
      <c r="C316" s="165">
        <v>52263</v>
      </c>
      <c r="D316" s="9">
        <f t="shared" si="25"/>
        <v>38876.399262076069</v>
      </c>
      <c r="E316" s="10">
        <v>3.3750000000000002E-2</v>
      </c>
      <c r="F316" s="9">
        <f t="shared" si="24"/>
        <v>109.33987292458896</v>
      </c>
      <c r="G316" s="9">
        <f t="shared" si="23"/>
        <v>884.1924205350125</v>
      </c>
      <c r="H316" s="22">
        <v>365.81</v>
      </c>
      <c r="I316" s="22">
        <f t="shared" si="22"/>
        <v>1250.0024205350126</v>
      </c>
      <c r="J316" s="37"/>
      <c r="K316" s="37"/>
    </row>
    <row r="317" spans="2:11" ht="15" customHeight="1" x14ac:dyDescent="0.25">
      <c r="B317" s="33">
        <v>315</v>
      </c>
      <c r="C317" s="165">
        <v>52291</v>
      </c>
      <c r="D317" s="9">
        <f t="shared" si="25"/>
        <v>38101.546714465643</v>
      </c>
      <c r="E317" s="10">
        <v>3.3750000000000002E-2</v>
      </c>
      <c r="F317" s="9">
        <f t="shared" si="24"/>
        <v>107.16060013443463</v>
      </c>
      <c r="G317" s="9">
        <f t="shared" si="23"/>
        <v>884.1924205350125</v>
      </c>
      <c r="H317" s="22">
        <v>365.81</v>
      </c>
      <c r="I317" s="22">
        <f t="shared" si="22"/>
        <v>1250.0024205350126</v>
      </c>
      <c r="J317" s="37"/>
      <c r="K317" s="37"/>
    </row>
    <row r="318" spans="2:11" ht="15" customHeight="1" x14ac:dyDescent="0.25">
      <c r="B318" s="33">
        <v>316</v>
      </c>
      <c r="C318" s="165">
        <v>52322</v>
      </c>
      <c r="D318" s="9">
        <f t="shared" si="25"/>
        <v>37324.514894065062</v>
      </c>
      <c r="E318" s="10">
        <v>3.3750000000000002E-2</v>
      </c>
      <c r="F318" s="9">
        <f t="shared" si="24"/>
        <v>104.975198139558</v>
      </c>
      <c r="G318" s="9">
        <f t="shared" si="23"/>
        <v>884.1924205350125</v>
      </c>
      <c r="H318" s="22">
        <v>365.81</v>
      </c>
      <c r="I318" s="22">
        <f t="shared" si="22"/>
        <v>1250.0024205350126</v>
      </c>
      <c r="J318" s="37"/>
      <c r="K318" s="37"/>
    </row>
    <row r="319" spans="2:11" ht="15" customHeight="1" x14ac:dyDescent="0.25">
      <c r="B319" s="33">
        <v>317</v>
      </c>
      <c r="C319" s="165">
        <v>52352</v>
      </c>
      <c r="D319" s="9">
        <f t="shared" si="25"/>
        <v>36545.297671669607</v>
      </c>
      <c r="E319" s="10">
        <v>3.3750000000000002E-2</v>
      </c>
      <c r="F319" s="9">
        <f t="shared" si="24"/>
        <v>102.78364970157077</v>
      </c>
      <c r="G319" s="9">
        <f t="shared" si="23"/>
        <v>884.1924205350125</v>
      </c>
      <c r="H319" s="22">
        <v>365.81</v>
      </c>
      <c r="I319" s="22">
        <f t="shared" si="22"/>
        <v>1250.0024205350126</v>
      </c>
      <c r="J319" s="37"/>
      <c r="K319" s="37"/>
    </row>
    <row r="320" spans="2:11" ht="15" customHeight="1" x14ac:dyDescent="0.25">
      <c r="B320" s="33">
        <v>318</v>
      </c>
      <c r="C320" s="165">
        <v>52383</v>
      </c>
      <c r="D320" s="9">
        <f t="shared" si="25"/>
        <v>35763.888900836166</v>
      </c>
      <c r="E320" s="10">
        <v>3.3750000000000002E-2</v>
      </c>
      <c r="F320" s="9">
        <f t="shared" si="24"/>
        <v>100.58593753360172</v>
      </c>
      <c r="G320" s="9">
        <f t="shared" si="23"/>
        <v>884.1924205350125</v>
      </c>
      <c r="H320" s="22">
        <v>365.81</v>
      </c>
      <c r="I320" s="22">
        <f t="shared" si="22"/>
        <v>1250.0024205350126</v>
      </c>
      <c r="J320" s="37"/>
      <c r="K320" s="37"/>
    </row>
    <row r="321" spans="2:11" ht="15" customHeight="1" x14ac:dyDescent="0.25">
      <c r="B321" s="33">
        <v>319</v>
      </c>
      <c r="C321" s="165">
        <v>52413</v>
      </c>
      <c r="D321" s="9">
        <f t="shared" si="25"/>
        <v>34980.282417834751</v>
      </c>
      <c r="E321" s="10">
        <v>3.3750000000000002E-2</v>
      </c>
      <c r="F321" s="9">
        <f t="shared" si="24"/>
        <v>98.382044300160246</v>
      </c>
      <c r="G321" s="9">
        <f t="shared" si="23"/>
        <v>884.1924205350125</v>
      </c>
      <c r="H321" s="22">
        <v>365.81</v>
      </c>
      <c r="I321" s="22">
        <f t="shared" si="22"/>
        <v>1250.0024205350126</v>
      </c>
      <c r="J321" s="37"/>
      <c r="K321" s="37"/>
    </row>
    <row r="322" spans="2:11" ht="15" customHeight="1" x14ac:dyDescent="0.25">
      <c r="B322" s="33">
        <v>320</v>
      </c>
      <c r="C322" s="165">
        <v>52444</v>
      </c>
      <c r="D322" s="9">
        <f t="shared" si="25"/>
        <v>34194.472041599896</v>
      </c>
      <c r="E322" s="10">
        <v>3.3750000000000002E-2</v>
      </c>
      <c r="F322" s="9">
        <f t="shared" si="24"/>
        <v>96.171952616999718</v>
      </c>
      <c r="G322" s="9">
        <f t="shared" si="23"/>
        <v>884.1924205350125</v>
      </c>
      <c r="H322" s="22">
        <v>365.81</v>
      </c>
      <c r="I322" s="22">
        <f t="shared" si="22"/>
        <v>1250.0024205350126</v>
      </c>
      <c r="J322" s="37"/>
      <c r="K322" s="37"/>
    </row>
    <row r="323" spans="2:11" ht="15" customHeight="1" x14ac:dyDescent="0.25">
      <c r="B323" s="33">
        <v>321</v>
      </c>
      <c r="C323" s="165">
        <v>52475</v>
      </c>
      <c r="D323" s="9">
        <f t="shared" si="25"/>
        <v>33406.451573681879</v>
      </c>
      <c r="E323" s="10">
        <v>3.3750000000000002E-2</v>
      </c>
      <c r="F323" s="9">
        <f t="shared" si="24"/>
        <v>93.955645050980294</v>
      </c>
      <c r="G323" s="9">
        <f t="shared" si="23"/>
        <v>884.1924205350125</v>
      </c>
      <c r="H323" s="22">
        <v>365.81</v>
      </c>
      <c r="I323" s="22">
        <f t="shared" ref="I323:I363" si="26">IF(D323&lt;I322,(D323+F323+H323),I322)</f>
        <v>1250.0024205350126</v>
      </c>
      <c r="J323" s="37"/>
      <c r="K323" s="37"/>
    </row>
    <row r="324" spans="2:11" ht="15" customHeight="1" x14ac:dyDescent="0.25">
      <c r="B324" s="33">
        <v>322</v>
      </c>
      <c r="C324" s="165">
        <v>52505</v>
      </c>
      <c r="D324" s="9">
        <f t="shared" si="25"/>
        <v>32616.214798197845</v>
      </c>
      <c r="E324" s="10">
        <v>3.3750000000000002E-2</v>
      </c>
      <c r="F324" s="9">
        <f t="shared" si="24"/>
        <v>91.733104119931454</v>
      </c>
      <c r="G324" s="9">
        <f t="shared" ref="G324:G362" si="27">IF(D324&lt;G323,(D324+F324),G323)</f>
        <v>884.1924205350125</v>
      </c>
      <c r="H324" s="22">
        <v>365.81</v>
      </c>
      <c r="I324" s="22">
        <f t="shared" si="26"/>
        <v>1250.0024205350126</v>
      </c>
      <c r="J324" s="37"/>
      <c r="K324" s="37"/>
    </row>
    <row r="325" spans="2:11" ht="15" customHeight="1" x14ac:dyDescent="0.25">
      <c r="B325" s="33">
        <v>323</v>
      </c>
      <c r="C325" s="165">
        <v>52536</v>
      </c>
      <c r="D325" s="9">
        <f t="shared" si="25"/>
        <v>31823.755481782766</v>
      </c>
      <c r="E325" s="10">
        <v>3.3750000000000002E-2</v>
      </c>
      <c r="F325" s="9">
        <f t="shared" si="24"/>
        <v>89.504312292514044</v>
      </c>
      <c r="G325" s="9">
        <f t="shared" si="27"/>
        <v>884.1924205350125</v>
      </c>
      <c r="H325" s="22">
        <v>365.81</v>
      </c>
      <c r="I325" s="22">
        <f t="shared" si="26"/>
        <v>1250.0024205350126</v>
      </c>
      <c r="J325" s="37"/>
      <c r="K325" s="37"/>
    </row>
    <row r="326" spans="2:11" ht="15" customHeight="1" x14ac:dyDescent="0.25">
      <c r="B326" s="33">
        <v>324</v>
      </c>
      <c r="C326" s="165">
        <v>52566</v>
      </c>
      <c r="D326" s="9">
        <f t="shared" si="25"/>
        <v>31029.067373540267</v>
      </c>
      <c r="E326" s="10">
        <v>3.3750000000000002E-2</v>
      </c>
      <c r="F326" s="9">
        <f t="shared" si="24"/>
        <v>87.269251988082019</v>
      </c>
      <c r="G326" s="9">
        <f t="shared" si="27"/>
        <v>884.1924205350125</v>
      </c>
      <c r="H326" s="22">
        <v>365.81</v>
      </c>
      <c r="I326" s="22">
        <f t="shared" si="26"/>
        <v>1250.0024205350126</v>
      </c>
      <c r="J326" s="37"/>
      <c r="K326" s="37"/>
    </row>
    <row r="327" spans="2:11" ht="15" customHeight="1" x14ac:dyDescent="0.25">
      <c r="B327" s="33">
        <v>325</v>
      </c>
      <c r="C327" s="165">
        <v>52597</v>
      </c>
      <c r="D327" s="9">
        <f t="shared" si="25"/>
        <v>30232.144204993336</v>
      </c>
      <c r="E327" s="10">
        <v>3.3750000000000002E-2</v>
      </c>
      <c r="F327" s="9">
        <f t="shared" si="24"/>
        <v>85.027905576543759</v>
      </c>
      <c r="G327" s="9">
        <f t="shared" si="27"/>
        <v>884.1924205350125</v>
      </c>
      <c r="H327" s="22">
        <v>365.81</v>
      </c>
      <c r="I327" s="22">
        <f t="shared" si="26"/>
        <v>1250.0024205350126</v>
      </c>
      <c r="J327" s="37"/>
      <c r="K327" s="37"/>
    </row>
    <row r="328" spans="2:11" ht="15" customHeight="1" x14ac:dyDescent="0.25">
      <c r="B328" s="33">
        <v>326</v>
      </c>
      <c r="C328" s="165">
        <v>52628</v>
      </c>
      <c r="D328" s="9">
        <f t="shared" si="25"/>
        <v>29432.979690034867</v>
      </c>
      <c r="E328" s="10">
        <v>3.3750000000000002E-2</v>
      </c>
      <c r="F328" s="9">
        <f t="shared" si="24"/>
        <v>82.78025537822306</v>
      </c>
      <c r="G328" s="9">
        <f t="shared" si="27"/>
        <v>884.1924205350125</v>
      </c>
      <c r="H328" s="22">
        <v>365.81</v>
      </c>
      <c r="I328" s="22">
        <f t="shared" si="26"/>
        <v>1250.0024205350126</v>
      </c>
      <c r="J328" s="37"/>
      <c r="K328" s="37"/>
    </row>
    <row r="329" spans="2:11" ht="15" customHeight="1" x14ac:dyDescent="0.25">
      <c r="B329" s="33">
        <v>327</v>
      </c>
      <c r="C329" s="165">
        <v>52657</v>
      </c>
      <c r="D329" s="9">
        <f t="shared" si="25"/>
        <v>28631.567524878079</v>
      </c>
      <c r="E329" s="10">
        <v>3.3750000000000002E-2</v>
      </c>
      <c r="F329" s="9">
        <f t="shared" si="24"/>
        <v>80.52628366371961</v>
      </c>
      <c r="G329" s="9">
        <f t="shared" si="27"/>
        <v>884.1924205350125</v>
      </c>
      <c r="H329" s="22">
        <v>365.81</v>
      </c>
      <c r="I329" s="22">
        <f t="shared" si="26"/>
        <v>1250.0024205350126</v>
      </c>
      <c r="J329" s="37"/>
      <c r="K329" s="37"/>
    </row>
    <row r="330" spans="2:11" ht="15" customHeight="1" x14ac:dyDescent="0.25">
      <c r="B330" s="33">
        <v>328</v>
      </c>
      <c r="C330" s="165">
        <v>52688</v>
      </c>
      <c r="D330" s="9">
        <f t="shared" si="25"/>
        <v>27827.901388006787</v>
      </c>
      <c r="E330" s="10">
        <v>3.3750000000000002E-2</v>
      </c>
      <c r="F330" s="9">
        <f t="shared" si="24"/>
        <v>78.265972653769097</v>
      </c>
      <c r="G330" s="9">
        <f t="shared" si="27"/>
        <v>884.1924205350125</v>
      </c>
      <c r="H330" s="22">
        <v>365.81</v>
      </c>
      <c r="I330" s="22">
        <f t="shared" si="26"/>
        <v>1250.0024205350126</v>
      </c>
      <c r="J330" s="37"/>
      <c r="K330" s="37"/>
    </row>
    <row r="331" spans="2:11" ht="15" customHeight="1" x14ac:dyDescent="0.25">
      <c r="B331" s="33">
        <v>329</v>
      </c>
      <c r="C331" s="165">
        <v>52718</v>
      </c>
      <c r="D331" s="9">
        <f t="shared" si="25"/>
        <v>27021.974940125543</v>
      </c>
      <c r="E331" s="10">
        <v>3.3750000000000002E-2</v>
      </c>
      <c r="F331" s="9">
        <f t="shared" si="24"/>
        <v>75.999304519103092</v>
      </c>
      <c r="G331" s="9">
        <f t="shared" si="27"/>
        <v>884.1924205350125</v>
      </c>
      <c r="H331" s="22">
        <v>365.81</v>
      </c>
      <c r="I331" s="22">
        <f t="shared" si="26"/>
        <v>1250.0024205350126</v>
      </c>
      <c r="J331" s="37"/>
      <c r="K331" s="37"/>
    </row>
    <row r="332" spans="2:11" ht="15" customHeight="1" x14ac:dyDescent="0.25">
      <c r="B332" s="33">
        <v>330</v>
      </c>
      <c r="C332" s="165">
        <v>52749</v>
      </c>
      <c r="D332" s="9">
        <f t="shared" si="25"/>
        <v>26213.781824109636</v>
      </c>
      <c r="E332" s="10">
        <v>3.3750000000000002E-2</v>
      </c>
      <c r="F332" s="9">
        <f t="shared" si="24"/>
        <v>73.726261380308358</v>
      </c>
      <c r="G332" s="9">
        <f t="shared" si="27"/>
        <v>884.1924205350125</v>
      </c>
      <c r="H332" s="22">
        <v>365.81</v>
      </c>
      <c r="I332" s="22">
        <f t="shared" si="26"/>
        <v>1250.0024205350126</v>
      </c>
      <c r="J332" s="37"/>
      <c r="K332" s="37"/>
    </row>
    <row r="333" spans="2:11" ht="15" customHeight="1" x14ac:dyDescent="0.25">
      <c r="B333" s="33">
        <v>331</v>
      </c>
      <c r="C333" s="165">
        <v>52779</v>
      </c>
      <c r="D333" s="9">
        <f t="shared" si="25"/>
        <v>25403.315664954931</v>
      </c>
      <c r="E333" s="10">
        <v>3.3750000000000002E-2</v>
      </c>
      <c r="F333" s="9">
        <f t="shared" si="24"/>
        <v>71.446825307685756</v>
      </c>
      <c r="G333" s="9">
        <f t="shared" si="27"/>
        <v>884.1924205350125</v>
      </c>
      <c r="H333" s="22">
        <v>365.81</v>
      </c>
      <c r="I333" s="22">
        <f t="shared" si="26"/>
        <v>1250.0024205350126</v>
      </c>
      <c r="J333" s="37"/>
      <c r="K333" s="37"/>
    </row>
    <row r="334" spans="2:11" ht="15" customHeight="1" x14ac:dyDescent="0.25">
      <c r="B334" s="33">
        <v>332</v>
      </c>
      <c r="C334" s="165">
        <v>52810</v>
      </c>
      <c r="D334" s="9">
        <f t="shared" si="25"/>
        <v>24590.570069727604</v>
      </c>
      <c r="E334" s="10">
        <v>3.3750000000000002E-2</v>
      </c>
      <c r="F334" s="9">
        <f t="shared" si="24"/>
        <v>69.160978321108885</v>
      </c>
      <c r="G334" s="9">
        <f t="shared" si="27"/>
        <v>884.1924205350125</v>
      </c>
      <c r="H334" s="22">
        <v>365.81</v>
      </c>
      <c r="I334" s="22">
        <f t="shared" si="26"/>
        <v>1250.0024205350126</v>
      </c>
      <c r="J334" s="37"/>
      <c r="K334" s="37"/>
    </row>
    <row r="335" spans="2:11" ht="15" customHeight="1" x14ac:dyDescent="0.25">
      <c r="B335" s="33">
        <v>333</v>
      </c>
      <c r="C335" s="165">
        <v>52841</v>
      </c>
      <c r="D335" s="9">
        <f t="shared" si="25"/>
        <v>23775.538627513703</v>
      </c>
      <c r="E335" s="10">
        <v>3.3750000000000002E-2</v>
      </c>
      <c r="F335" s="9">
        <f t="shared" si="24"/>
        <v>66.868702389882301</v>
      </c>
      <c r="G335" s="9">
        <f t="shared" si="27"/>
        <v>884.1924205350125</v>
      </c>
      <c r="H335" s="22">
        <v>365.81</v>
      </c>
      <c r="I335" s="22">
        <f t="shared" si="26"/>
        <v>1250.0024205350126</v>
      </c>
      <c r="J335" s="37"/>
      <c r="K335" s="37"/>
    </row>
    <row r="336" spans="2:11" ht="15" customHeight="1" x14ac:dyDescent="0.25">
      <c r="B336" s="33">
        <v>334</v>
      </c>
      <c r="C336" s="165">
        <v>52871</v>
      </c>
      <c r="D336" s="9">
        <f t="shared" si="25"/>
        <v>22958.214909368573</v>
      </c>
      <c r="E336" s="10">
        <v>3.3750000000000002E-2</v>
      </c>
      <c r="F336" s="9">
        <f t="shared" si="24"/>
        <v>64.569979432599112</v>
      </c>
      <c r="G336" s="9">
        <f t="shared" si="27"/>
        <v>884.1924205350125</v>
      </c>
      <c r="H336" s="22">
        <v>365.81</v>
      </c>
      <c r="I336" s="22">
        <f t="shared" si="26"/>
        <v>1250.0024205350126</v>
      </c>
      <c r="J336" s="37"/>
      <c r="K336" s="37"/>
    </row>
    <row r="337" spans="2:11" ht="15" customHeight="1" x14ac:dyDescent="0.25">
      <c r="B337" s="33">
        <v>335</v>
      </c>
      <c r="C337" s="165">
        <v>52902</v>
      </c>
      <c r="D337" s="9">
        <f t="shared" si="25"/>
        <v>22138.592468266161</v>
      </c>
      <c r="E337" s="10">
        <v>3.3750000000000002E-2</v>
      </c>
      <c r="F337" s="9">
        <f t="shared" si="24"/>
        <v>62.264791316998583</v>
      </c>
      <c r="G337" s="9">
        <f t="shared" si="27"/>
        <v>884.1924205350125</v>
      </c>
      <c r="H337" s="22">
        <v>365.81</v>
      </c>
      <c r="I337" s="22">
        <f t="shared" si="26"/>
        <v>1250.0024205350126</v>
      </c>
      <c r="J337" s="37"/>
      <c r="K337" s="37"/>
    </row>
    <row r="338" spans="2:11" ht="15" customHeight="1" x14ac:dyDescent="0.25">
      <c r="B338" s="33">
        <v>336</v>
      </c>
      <c r="C338" s="165">
        <v>52932</v>
      </c>
      <c r="D338" s="9">
        <f t="shared" si="25"/>
        <v>21316.66483904815</v>
      </c>
      <c r="E338" s="10">
        <v>3.3750000000000002E-2</v>
      </c>
      <c r="F338" s="9">
        <f t="shared" si="24"/>
        <v>59.953119859822927</v>
      </c>
      <c r="G338" s="9">
        <f t="shared" si="27"/>
        <v>884.1924205350125</v>
      </c>
      <c r="H338" s="22">
        <v>365.81</v>
      </c>
      <c r="I338" s="22">
        <f t="shared" si="26"/>
        <v>1250.0024205350126</v>
      </c>
      <c r="J338" s="37"/>
      <c r="K338" s="37"/>
    </row>
    <row r="339" spans="2:11" ht="15" customHeight="1" x14ac:dyDescent="0.25">
      <c r="B339" s="33">
        <v>337</v>
      </c>
      <c r="C339" s="165">
        <v>52963</v>
      </c>
      <c r="D339" s="9">
        <f t="shared" si="25"/>
        <v>20492.425538372961</v>
      </c>
      <c r="E339" s="10">
        <v>3.3750000000000002E-2</v>
      </c>
      <c r="F339" s="9">
        <f t="shared" si="24"/>
        <v>57.634946826673961</v>
      </c>
      <c r="G339" s="9">
        <f t="shared" si="27"/>
        <v>884.1924205350125</v>
      </c>
      <c r="H339" s="22">
        <v>365.81</v>
      </c>
      <c r="I339" s="22">
        <f t="shared" si="26"/>
        <v>1250.0024205350126</v>
      </c>
      <c r="J339" s="37"/>
      <c r="K339" s="37"/>
    </row>
    <row r="340" spans="2:11" ht="15" customHeight="1" x14ac:dyDescent="0.25">
      <c r="B340" s="33">
        <v>338</v>
      </c>
      <c r="C340" s="165">
        <v>52994</v>
      </c>
      <c r="D340" s="9">
        <f t="shared" si="25"/>
        <v>19665.868064664624</v>
      </c>
      <c r="E340" s="10">
        <v>3.3750000000000002E-2</v>
      </c>
      <c r="F340" s="9">
        <f t="shared" si="24"/>
        <v>55.310253931869262</v>
      </c>
      <c r="G340" s="9">
        <f t="shared" si="27"/>
        <v>884.1924205350125</v>
      </c>
      <c r="H340" s="22">
        <v>365.81</v>
      </c>
      <c r="I340" s="22">
        <f t="shared" si="26"/>
        <v>1250.0024205350126</v>
      </c>
      <c r="J340" s="37"/>
      <c r="K340" s="37"/>
    </row>
    <row r="341" spans="2:11" ht="15" customHeight="1" x14ac:dyDescent="0.25">
      <c r="B341" s="33">
        <v>339</v>
      </c>
      <c r="C341" s="165">
        <v>53022</v>
      </c>
      <c r="D341" s="9">
        <f t="shared" si="25"/>
        <v>18836.985898061481</v>
      </c>
      <c r="E341" s="10">
        <v>3.3750000000000002E-2</v>
      </c>
      <c r="F341" s="9">
        <f t="shared" si="24"/>
        <v>52.979022838297915</v>
      </c>
      <c r="G341" s="9">
        <f t="shared" si="27"/>
        <v>884.1924205350125</v>
      </c>
      <c r="H341" s="22">
        <v>365.81</v>
      </c>
      <c r="I341" s="22">
        <f t="shared" si="26"/>
        <v>1250.0024205350126</v>
      </c>
      <c r="J341" s="37"/>
      <c r="K341" s="37"/>
    </row>
    <row r="342" spans="2:11" ht="15" customHeight="1" x14ac:dyDescent="0.25">
      <c r="B342" s="33">
        <v>340</v>
      </c>
      <c r="C342" s="165">
        <v>53053</v>
      </c>
      <c r="D342" s="9">
        <f t="shared" si="25"/>
        <v>18005.772500364768</v>
      </c>
      <c r="E342" s="10">
        <v>3.3750000000000002E-2</v>
      </c>
      <c r="F342" s="9">
        <f t="shared" si="24"/>
        <v>50.641235157275908</v>
      </c>
      <c r="G342" s="9">
        <f t="shared" si="27"/>
        <v>884.1924205350125</v>
      </c>
      <c r="H342" s="22">
        <v>365.81</v>
      </c>
      <c r="I342" s="22">
        <f t="shared" si="26"/>
        <v>1250.0024205350126</v>
      </c>
      <c r="J342" s="37"/>
      <c r="K342" s="37"/>
    </row>
    <row r="343" spans="2:11" ht="15" customHeight="1" x14ac:dyDescent="0.25">
      <c r="B343" s="33">
        <v>341</v>
      </c>
      <c r="C343" s="165">
        <v>53083</v>
      </c>
      <c r="D343" s="9">
        <f t="shared" si="25"/>
        <v>17172.221314987033</v>
      </c>
      <c r="E343" s="10">
        <v>3.3750000000000002E-2</v>
      </c>
      <c r="F343" s="9">
        <f t="shared" si="24"/>
        <v>48.296872448401039</v>
      </c>
      <c r="G343" s="9">
        <f t="shared" si="27"/>
        <v>884.1924205350125</v>
      </c>
      <c r="H343" s="22">
        <v>365.81</v>
      </c>
      <c r="I343" s="22">
        <f t="shared" si="26"/>
        <v>1250.0024205350126</v>
      </c>
      <c r="J343" s="37"/>
      <c r="K343" s="37"/>
    </row>
    <row r="344" spans="2:11" ht="15" customHeight="1" x14ac:dyDescent="0.25">
      <c r="B344" s="33">
        <v>342</v>
      </c>
      <c r="C344" s="165">
        <v>53114</v>
      </c>
      <c r="D344" s="9">
        <f t="shared" si="25"/>
        <v>16336.325766900422</v>
      </c>
      <c r="E344" s="10">
        <v>3.3750000000000002E-2</v>
      </c>
      <c r="F344" s="9">
        <f t="shared" si="24"/>
        <v>45.945916219407444</v>
      </c>
      <c r="G344" s="9">
        <f t="shared" si="27"/>
        <v>884.1924205350125</v>
      </c>
      <c r="H344" s="22">
        <v>365.81</v>
      </c>
      <c r="I344" s="22">
        <f t="shared" si="26"/>
        <v>1250.0024205350126</v>
      </c>
      <c r="J344" s="37"/>
      <c r="K344" s="37"/>
    </row>
    <row r="345" spans="2:11" ht="15" customHeight="1" x14ac:dyDescent="0.25">
      <c r="B345" s="33">
        <v>343</v>
      </c>
      <c r="C345" s="165">
        <v>53144</v>
      </c>
      <c r="D345" s="9">
        <f t="shared" si="25"/>
        <v>15498.079262584815</v>
      </c>
      <c r="E345" s="10">
        <v>3.3750000000000002E-2</v>
      </c>
      <c r="F345" s="9">
        <f t="shared" si="24"/>
        <v>43.588347926019793</v>
      </c>
      <c r="G345" s="9">
        <f t="shared" si="27"/>
        <v>884.1924205350125</v>
      </c>
      <c r="H345" s="22">
        <v>365.81</v>
      </c>
      <c r="I345" s="22">
        <f t="shared" si="26"/>
        <v>1250.0024205350126</v>
      </c>
      <c r="J345" s="37"/>
      <c r="K345" s="37"/>
    </row>
    <row r="346" spans="2:11" ht="15" customHeight="1" x14ac:dyDescent="0.25">
      <c r="B346" s="33">
        <v>344</v>
      </c>
      <c r="C346" s="165">
        <v>53175</v>
      </c>
      <c r="D346" s="9">
        <f t="shared" si="25"/>
        <v>14657.475189975821</v>
      </c>
      <c r="E346" s="10">
        <v>3.3750000000000002E-2</v>
      </c>
      <c r="F346" s="9">
        <f t="shared" si="24"/>
        <v>41.224148971807004</v>
      </c>
      <c r="G346" s="9">
        <f t="shared" si="27"/>
        <v>884.1924205350125</v>
      </c>
      <c r="H346" s="22">
        <v>365.81</v>
      </c>
      <c r="I346" s="22">
        <f t="shared" si="26"/>
        <v>1250.0024205350126</v>
      </c>
      <c r="J346" s="37"/>
      <c r="K346" s="37"/>
    </row>
    <row r="347" spans="2:11" ht="15" customHeight="1" x14ac:dyDescent="0.25">
      <c r="B347" s="33">
        <v>345</v>
      </c>
      <c r="C347" s="165">
        <v>53206</v>
      </c>
      <c r="D347" s="9">
        <f t="shared" si="25"/>
        <v>13814.506918412615</v>
      </c>
      <c r="E347" s="10">
        <v>3.3750000000000002E-2</v>
      </c>
      <c r="F347" s="9">
        <f t="shared" si="24"/>
        <v>38.853300708035484</v>
      </c>
      <c r="G347" s="9">
        <f t="shared" si="27"/>
        <v>884.1924205350125</v>
      </c>
      <c r="H347" s="22">
        <v>365.81</v>
      </c>
      <c r="I347" s="22">
        <f t="shared" si="26"/>
        <v>1250.0024205350126</v>
      </c>
      <c r="J347" s="37"/>
      <c r="K347" s="37"/>
    </row>
    <row r="348" spans="2:11" ht="15" customHeight="1" x14ac:dyDescent="0.25">
      <c r="B348" s="33">
        <v>346</v>
      </c>
      <c r="C348" s="165">
        <v>53236</v>
      </c>
      <c r="D348" s="9">
        <f t="shared" si="25"/>
        <v>12969.167798585637</v>
      </c>
      <c r="E348" s="10">
        <v>3.3750000000000002E-2</v>
      </c>
      <c r="F348" s="9">
        <f t="shared" si="24"/>
        <v>36.475784433522108</v>
      </c>
      <c r="G348" s="9">
        <f t="shared" si="27"/>
        <v>884.1924205350125</v>
      </c>
      <c r="H348" s="22">
        <v>365.81</v>
      </c>
      <c r="I348" s="22">
        <f t="shared" si="26"/>
        <v>1250.0024205350126</v>
      </c>
      <c r="J348" s="37"/>
      <c r="K348" s="37"/>
    </row>
    <row r="349" spans="2:11" ht="15" customHeight="1" x14ac:dyDescent="0.25">
      <c r="B349" s="33">
        <v>347</v>
      </c>
      <c r="C349" s="165">
        <v>53267</v>
      </c>
      <c r="D349" s="9">
        <f t="shared" si="25"/>
        <v>12121.451162484145</v>
      </c>
      <c r="E349" s="10">
        <v>3.3750000000000002E-2</v>
      </c>
      <c r="F349" s="9">
        <f t="shared" si="24"/>
        <v>34.09158139448666</v>
      </c>
      <c r="G349" s="9">
        <f t="shared" si="27"/>
        <v>884.1924205350125</v>
      </c>
      <c r="H349" s="22">
        <v>365.81</v>
      </c>
      <c r="I349" s="22">
        <f t="shared" si="26"/>
        <v>1250.0024205350126</v>
      </c>
      <c r="J349" s="37"/>
      <c r="K349" s="37"/>
    </row>
    <row r="350" spans="2:11" ht="15" customHeight="1" x14ac:dyDescent="0.25">
      <c r="B350" s="33">
        <v>348</v>
      </c>
      <c r="C350" s="165">
        <v>53297</v>
      </c>
      <c r="D350" s="9">
        <f t="shared" si="25"/>
        <v>11271.350323343619</v>
      </c>
      <c r="E350" s="10">
        <v>3.3750000000000002E-2</v>
      </c>
      <c r="F350" s="9">
        <f t="shared" si="24"/>
        <v>31.700672784403931</v>
      </c>
      <c r="G350" s="9">
        <f t="shared" si="27"/>
        <v>884.1924205350125</v>
      </c>
      <c r="H350" s="22">
        <v>365.81</v>
      </c>
      <c r="I350" s="22">
        <f t="shared" si="26"/>
        <v>1250.0024205350126</v>
      </c>
      <c r="J350" s="37"/>
      <c r="K350" s="37"/>
    </row>
    <row r="351" spans="2:11" ht="15" customHeight="1" x14ac:dyDescent="0.25">
      <c r="B351" s="33">
        <v>349</v>
      </c>
      <c r="C351" s="165">
        <v>53328</v>
      </c>
      <c r="D351" s="9">
        <f t="shared" si="25"/>
        <v>10418.858575593009</v>
      </c>
      <c r="E351" s="10">
        <v>3.3750000000000002E-2</v>
      </c>
      <c r="F351" s="9">
        <f t="shared" si="24"/>
        <v>29.30303974385534</v>
      </c>
      <c r="G351" s="9">
        <f t="shared" si="27"/>
        <v>884.1924205350125</v>
      </c>
      <c r="H351" s="22">
        <v>365.81</v>
      </c>
      <c r="I351" s="22">
        <f t="shared" si="26"/>
        <v>1250.0024205350126</v>
      </c>
      <c r="J351" s="37"/>
      <c r="K351" s="37"/>
    </row>
    <row r="352" spans="2:11" ht="15" customHeight="1" x14ac:dyDescent="0.25">
      <c r="B352" s="33">
        <v>350</v>
      </c>
      <c r="C352" s="165">
        <v>53359</v>
      </c>
      <c r="D352" s="9">
        <f t="shared" si="25"/>
        <v>9563.9691948018517</v>
      </c>
      <c r="E352" s="10">
        <v>3.3750000000000002E-2</v>
      </c>
      <c r="F352" s="9">
        <f t="shared" si="24"/>
        <v>26.898663360380212</v>
      </c>
      <c r="G352" s="9">
        <f t="shared" si="27"/>
        <v>884.1924205350125</v>
      </c>
      <c r="H352" s="22">
        <v>365.81</v>
      </c>
      <c r="I352" s="22">
        <f t="shared" si="26"/>
        <v>1250.0024205350126</v>
      </c>
      <c r="J352" s="37"/>
      <c r="K352" s="37"/>
    </row>
    <row r="353" spans="2:11" ht="15" customHeight="1" x14ac:dyDescent="0.25">
      <c r="B353" s="33">
        <v>351</v>
      </c>
      <c r="C353" s="165">
        <v>53387</v>
      </c>
      <c r="D353" s="9">
        <f t="shared" si="25"/>
        <v>8706.6754376272183</v>
      </c>
      <c r="E353" s="10">
        <v>3.3750000000000002E-2</v>
      </c>
      <c r="F353" s="9">
        <f t="shared" si="24"/>
        <v>24.487524668326554</v>
      </c>
      <c r="G353" s="9">
        <f t="shared" si="27"/>
        <v>884.1924205350125</v>
      </c>
      <c r="H353" s="22">
        <v>365.81</v>
      </c>
      <c r="I353" s="22">
        <f t="shared" si="26"/>
        <v>1250.0024205350126</v>
      </c>
      <c r="J353" s="37"/>
      <c r="K353" s="37"/>
    </row>
    <row r="354" spans="2:11" ht="15" customHeight="1" x14ac:dyDescent="0.25">
      <c r="B354" s="33">
        <v>352</v>
      </c>
      <c r="C354" s="165">
        <v>53418</v>
      </c>
      <c r="D354" s="9">
        <f t="shared" si="25"/>
        <v>7846.9705417605319</v>
      </c>
      <c r="E354" s="10">
        <v>3.3750000000000002E-2</v>
      </c>
      <c r="F354" s="9">
        <f t="shared" si="24"/>
        <v>22.0696046487015</v>
      </c>
      <c r="G354" s="9">
        <f t="shared" si="27"/>
        <v>884.1924205350125</v>
      </c>
      <c r="H354" s="22">
        <v>365.81</v>
      </c>
      <c r="I354" s="22">
        <f t="shared" si="26"/>
        <v>1250.0024205350126</v>
      </c>
      <c r="J354" s="37"/>
      <c r="K354" s="37"/>
    </row>
    <row r="355" spans="2:11" ht="15" customHeight="1" x14ac:dyDescent="0.25">
      <c r="B355" s="33">
        <v>353</v>
      </c>
      <c r="C355" s="165">
        <v>53448</v>
      </c>
      <c r="D355" s="9">
        <f t="shared" si="25"/>
        <v>6984.8477258742214</v>
      </c>
      <c r="E355" s="10">
        <v>3.3750000000000002E-2</v>
      </c>
      <c r="F355" s="9">
        <f t="shared" ref="F355:F362" si="28">D355*E355/12</f>
        <v>19.644884229021248</v>
      </c>
      <c r="G355" s="9">
        <f t="shared" si="27"/>
        <v>884.1924205350125</v>
      </c>
      <c r="H355" s="22">
        <v>365.81</v>
      </c>
      <c r="I355" s="22">
        <f t="shared" si="26"/>
        <v>1250.0024205350126</v>
      </c>
      <c r="J355" s="37"/>
      <c r="K355" s="37"/>
    </row>
    <row r="356" spans="2:11" ht="15" customHeight="1" x14ac:dyDescent="0.25">
      <c r="B356" s="33">
        <v>354</v>
      </c>
      <c r="C356" s="165">
        <v>53479</v>
      </c>
      <c r="D356" s="9">
        <f t="shared" ref="D356:D363" si="29">D355+F355-G355</f>
        <v>6120.3001895682301</v>
      </c>
      <c r="E356" s="10">
        <v>3.3750000000000002E-2</v>
      </c>
      <c r="F356" s="9">
        <f t="shared" si="28"/>
        <v>17.213344283160648</v>
      </c>
      <c r="G356" s="9">
        <f t="shared" si="27"/>
        <v>884.1924205350125</v>
      </c>
      <c r="H356" s="22">
        <v>365.81</v>
      </c>
      <c r="I356" s="22">
        <f t="shared" si="26"/>
        <v>1250.0024205350126</v>
      </c>
      <c r="J356" s="37"/>
      <c r="K356" s="37"/>
    </row>
    <row r="357" spans="2:11" ht="15" customHeight="1" x14ac:dyDescent="0.25">
      <c r="B357" s="33">
        <v>355</v>
      </c>
      <c r="C357" s="165">
        <v>53509</v>
      </c>
      <c r="D357" s="9">
        <f t="shared" si="29"/>
        <v>5253.3211133163786</v>
      </c>
      <c r="E357" s="10">
        <v>3.3750000000000002E-2</v>
      </c>
      <c r="F357" s="9">
        <f t="shared" si="28"/>
        <v>14.774965631202315</v>
      </c>
      <c r="G357" s="9">
        <f t="shared" si="27"/>
        <v>884.1924205350125</v>
      </c>
      <c r="H357" s="22">
        <v>365.81</v>
      </c>
      <c r="I357" s="22">
        <f t="shared" si="26"/>
        <v>1250.0024205350126</v>
      </c>
      <c r="J357" s="37"/>
      <c r="K357" s="37"/>
    </row>
    <row r="358" spans="2:11" ht="15" customHeight="1" x14ac:dyDescent="0.25">
      <c r="B358" s="33">
        <v>356</v>
      </c>
      <c r="C358" s="165">
        <v>53540</v>
      </c>
      <c r="D358" s="9">
        <f t="shared" si="29"/>
        <v>4383.9036584125688</v>
      </c>
      <c r="E358" s="10">
        <v>3.3750000000000002E-2</v>
      </c>
      <c r="F358" s="9">
        <f t="shared" si="28"/>
        <v>12.329729039285352</v>
      </c>
      <c r="G358" s="9">
        <f t="shared" si="27"/>
        <v>884.1924205350125</v>
      </c>
      <c r="H358" s="22">
        <v>365.81</v>
      </c>
      <c r="I358" s="22">
        <f t="shared" si="26"/>
        <v>1250.0024205350126</v>
      </c>
      <c r="J358" s="37"/>
      <c r="K358" s="37"/>
    </row>
    <row r="359" spans="2:11" ht="15" customHeight="1" x14ac:dyDescent="0.25">
      <c r="B359" s="33">
        <v>357</v>
      </c>
      <c r="C359" s="165">
        <v>53571</v>
      </c>
      <c r="D359" s="9">
        <f t="shared" si="29"/>
        <v>3512.0409669168421</v>
      </c>
      <c r="E359" s="10">
        <v>3.3750000000000002E-2</v>
      </c>
      <c r="F359" s="9">
        <f t="shared" si="28"/>
        <v>9.8776152194536184</v>
      </c>
      <c r="G359" s="9">
        <f t="shared" si="27"/>
        <v>884.1924205350125</v>
      </c>
      <c r="H359" s="22">
        <v>365.81</v>
      </c>
      <c r="I359" s="22">
        <f t="shared" si="26"/>
        <v>1250.0024205350126</v>
      </c>
      <c r="J359" s="37"/>
      <c r="K359" s="37"/>
    </row>
    <row r="360" spans="2:11" ht="15" customHeight="1" x14ac:dyDescent="0.25">
      <c r="B360" s="33">
        <v>358</v>
      </c>
      <c r="C360" s="165">
        <v>53601</v>
      </c>
      <c r="D360" s="9">
        <f t="shared" si="29"/>
        <v>2637.7261616012834</v>
      </c>
      <c r="E360" s="10">
        <v>3.3750000000000002E-2</v>
      </c>
      <c r="F360" s="9">
        <f t="shared" si="28"/>
        <v>7.41860482950361</v>
      </c>
      <c r="G360" s="9">
        <f t="shared" si="27"/>
        <v>884.1924205350125</v>
      </c>
      <c r="H360" s="22">
        <v>365.81</v>
      </c>
      <c r="I360" s="22">
        <f t="shared" si="26"/>
        <v>1250.0024205350126</v>
      </c>
      <c r="J360" s="37"/>
      <c r="K360" s="37"/>
    </row>
    <row r="361" spans="2:11" ht="15" customHeight="1" x14ac:dyDescent="0.25">
      <c r="B361" s="33">
        <v>359</v>
      </c>
      <c r="C361" s="165">
        <v>53632</v>
      </c>
      <c r="D361" s="9">
        <f t="shared" si="29"/>
        <v>1760.9523458957747</v>
      </c>
      <c r="E361" s="10">
        <v>3.3750000000000002E-2</v>
      </c>
      <c r="F361" s="9">
        <f t="shared" si="28"/>
        <v>4.9526784728318667</v>
      </c>
      <c r="G361" s="9">
        <f t="shared" si="27"/>
        <v>884.1924205350125</v>
      </c>
      <c r="H361" s="22">
        <v>365.81</v>
      </c>
      <c r="I361" s="22">
        <f t="shared" si="26"/>
        <v>1250.0024205350126</v>
      </c>
      <c r="J361" s="37"/>
      <c r="K361" s="37"/>
    </row>
    <row r="362" spans="2:11" ht="15" customHeight="1" x14ac:dyDescent="0.25">
      <c r="B362" s="33">
        <v>360</v>
      </c>
      <c r="C362" s="165">
        <v>53662</v>
      </c>
      <c r="D362" s="9">
        <f t="shared" si="29"/>
        <v>881.71260383359402</v>
      </c>
      <c r="E362" s="10">
        <v>3.3750000000000002E-2</v>
      </c>
      <c r="F362" s="9">
        <f t="shared" si="28"/>
        <v>2.4798166982819834</v>
      </c>
      <c r="G362" s="9">
        <f t="shared" si="27"/>
        <v>884.192420531876</v>
      </c>
      <c r="H362" s="22">
        <v>365.81</v>
      </c>
      <c r="I362" s="22">
        <f t="shared" si="26"/>
        <v>1250.0024205318759</v>
      </c>
      <c r="J362" s="37"/>
      <c r="K362" s="37"/>
    </row>
    <row r="363" spans="2:11" ht="15" customHeight="1" x14ac:dyDescent="0.25">
      <c r="B363" s="37"/>
      <c r="C363" s="37"/>
      <c r="D363" s="38">
        <f t="shared" si="29"/>
        <v>0</v>
      </c>
      <c r="E363" s="39"/>
      <c r="F363" s="37"/>
      <c r="G363" s="37"/>
      <c r="H363" s="22"/>
      <c r="I363" s="22">
        <f t="shared" si="26"/>
        <v>0</v>
      </c>
      <c r="J363" s="37"/>
      <c r="K363" s="37"/>
    </row>
    <row r="364" spans="2:11" ht="15" customHeight="1" x14ac:dyDescent="0.25"/>
  </sheetData>
  <phoneticPr fontId="7" type="noConversion"/>
  <pageMargins left="0" right="0" top="0" bottom="0" header="0" footer="0"/>
  <pageSetup scale="13" orientation="portrait" verticalDpi="2048" r:id="rId1"/>
  <headerFooter alignWithMargins="0">
    <oddFooter>&amp;"Helvetica,Regular"&amp;11&amp;P</oddFooter>
  </headerFooter>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K133"/>
  <sheetViews>
    <sheetView showGridLines="0" zoomScale="75" zoomScaleNormal="75" workbookViewId="0">
      <selection activeCell="H15" sqref="H15"/>
    </sheetView>
  </sheetViews>
  <sheetFormatPr defaultColWidth="0" defaultRowHeight="0" customHeight="1" zeroHeight="1" x14ac:dyDescent="0.25"/>
  <cols>
    <col min="1" max="1" width="2" style="19" customWidth="1"/>
    <col min="2" max="2" width="4.09765625" style="19" customWidth="1"/>
    <col min="3" max="3" width="7.69921875" style="19" customWidth="1"/>
    <col min="4" max="4" width="9.3984375" style="19" customWidth="1"/>
    <col min="5" max="5" width="7.69921875" style="19" customWidth="1"/>
    <col min="6" max="6" width="7.8984375" style="19" customWidth="1"/>
    <col min="7" max="7" width="8.59765625" style="19" customWidth="1"/>
    <col min="8" max="8" width="11.69921875" style="19" customWidth="1"/>
    <col min="9" max="9" width="11" style="19" bestFit="1" customWidth="1"/>
    <col min="10" max="10" width="2.09765625" style="19" customWidth="1"/>
    <col min="11" max="11" width="0" style="19" hidden="1" customWidth="1"/>
    <col min="12" max="16384" width="6.59765625" style="19" hidden="1"/>
  </cols>
  <sheetData>
    <row r="1" spans="2:9" ht="15" customHeight="1" x14ac:dyDescent="0.25"/>
    <row r="2" spans="2:9" s="20" customFormat="1" ht="15.95" customHeight="1" x14ac:dyDescent="0.25">
      <c r="B2" s="159" t="s">
        <v>4</v>
      </c>
      <c r="C2" s="163" t="s">
        <v>3</v>
      </c>
      <c r="D2" s="163" t="s">
        <v>5</v>
      </c>
      <c r="E2" s="163" t="s">
        <v>6</v>
      </c>
      <c r="F2" s="163" t="s">
        <v>7</v>
      </c>
      <c r="G2" s="163" t="s">
        <v>8</v>
      </c>
      <c r="H2" s="164" t="s">
        <v>9</v>
      </c>
      <c r="I2" s="162" t="s">
        <v>85</v>
      </c>
    </row>
    <row r="3" spans="2:9" s="20" customFormat="1" ht="15.95" customHeight="1" x14ac:dyDescent="0.25">
      <c r="B3" s="8">
        <v>1</v>
      </c>
      <c r="C3" s="7">
        <v>42736</v>
      </c>
      <c r="D3" s="9">
        <v>16450</v>
      </c>
      <c r="E3" s="10">
        <v>2.9899999999999999E-2</v>
      </c>
      <c r="F3" s="9">
        <f t="shared" ref="F3:F34" si="0">D3*E3/12</f>
        <v>40.987916666666671</v>
      </c>
      <c r="G3" s="28">
        <f>-PMT(Table1[[#This Row],[i]]/12,72,Table1[[#This Row],[PV]])</f>
        <v>249.86238080211044</v>
      </c>
      <c r="H3" s="4">
        <f>SUM(G3:G132)</f>
        <v>17990.091417751941</v>
      </c>
      <c r="I3" s="34"/>
    </row>
    <row r="4" spans="2:9" s="20" customFormat="1" ht="15.95" customHeight="1" x14ac:dyDescent="0.25">
      <c r="B4" s="8">
        <v>2</v>
      </c>
      <c r="C4" s="7">
        <v>42767</v>
      </c>
      <c r="D4" s="9">
        <f t="shared" ref="D4:D35" si="1">D3+F3-G3</f>
        <v>16241.125535864554</v>
      </c>
      <c r="E4" s="10">
        <v>2.9899999999999999E-2</v>
      </c>
      <c r="F4" s="9">
        <f t="shared" si="0"/>
        <v>40.467471126862513</v>
      </c>
      <c r="G4" s="21">
        <f t="shared" ref="G4:G67" si="2">IF(D4&lt;G3,(D4+F4),G3)</f>
        <v>249.86238080211044</v>
      </c>
      <c r="H4" s="18"/>
      <c r="I4" s="34" t="s">
        <v>86</v>
      </c>
    </row>
    <row r="5" spans="2:9" s="20" customFormat="1" ht="17.100000000000001" customHeight="1" thickBot="1" x14ac:dyDescent="0.3">
      <c r="B5" s="8">
        <v>3</v>
      </c>
      <c r="C5" s="7">
        <v>42795</v>
      </c>
      <c r="D5" s="9">
        <f t="shared" si="1"/>
        <v>16031.730626189305</v>
      </c>
      <c r="E5" s="10">
        <v>2.9899999999999999E-2</v>
      </c>
      <c r="F5" s="9">
        <f t="shared" si="0"/>
        <v>39.945728810255012</v>
      </c>
      <c r="G5" s="93">
        <f t="shared" si="2"/>
        <v>249.86238080211044</v>
      </c>
      <c r="H5" s="5">
        <f>-PMT(E3/12,I5*12,D3)*I5*12</f>
        <v>16967.236224867265</v>
      </c>
      <c r="I5" s="179">
        <v>2</v>
      </c>
    </row>
    <row r="6" spans="2:9" s="20" customFormat="1" ht="15.95" customHeight="1" thickBot="1" x14ac:dyDescent="0.3">
      <c r="B6" s="8">
        <v>4</v>
      </c>
      <c r="C6" s="7">
        <v>42826</v>
      </c>
      <c r="D6" s="9">
        <f t="shared" si="1"/>
        <v>15821.813974197448</v>
      </c>
      <c r="E6" s="10">
        <v>2.9899999999999999E-2</v>
      </c>
      <c r="F6" s="9">
        <f t="shared" si="0"/>
        <v>39.422686485708645</v>
      </c>
      <c r="G6" s="21">
        <f t="shared" si="2"/>
        <v>249.86238080211044</v>
      </c>
      <c r="H6" s="6">
        <f>IF(H5&lt;=0,"",-(H5-H3))</f>
        <v>1022.8551928846755</v>
      </c>
      <c r="I6" s="36" t="s">
        <v>10</v>
      </c>
    </row>
    <row r="7" spans="2:9" s="20" customFormat="1" ht="15.95" customHeight="1" x14ac:dyDescent="0.25">
      <c r="B7" s="8">
        <v>5</v>
      </c>
      <c r="C7" s="7">
        <v>42856</v>
      </c>
      <c r="D7" s="9">
        <f t="shared" si="1"/>
        <v>15611.374279881045</v>
      </c>
      <c r="E7" s="10">
        <v>2.9899999999999999E-2</v>
      </c>
      <c r="F7" s="9">
        <f t="shared" si="0"/>
        <v>38.898340914036936</v>
      </c>
      <c r="G7" s="21">
        <f t="shared" si="2"/>
        <v>249.86238080211044</v>
      </c>
      <c r="H7" s="29"/>
      <c r="I7" s="34"/>
    </row>
    <row r="8" spans="2:9" s="20" customFormat="1" ht="15.95" customHeight="1" x14ac:dyDescent="0.25">
      <c r="B8" s="8">
        <v>6</v>
      </c>
      <c r="C8" s="7">
        <v>42887</v>
      </c>
      <c r="D8" s="9">
        <f t="shared" si="1"/>
        <v>15400.410239992971</v>
      </c>
      <c r="E8" s="10">
        <v>2.9899999999999999E-2</v>
      </c>
      <c r="F8" s="9">
        <f t="shared" si="0"/>
        <v>38.372688847982481</v>
      </c>
      <c r="G8" s="21">
        <f t="shared" si="2"/>
        <v>249.86238080211044</v>
      </c>
      <c r="H8" s="18"/>
      <c r="I8" s="34"/>
    </row>
    <row r="9" spans="2:9" s="20" customFormat="1" ht="15.95" customHeight="1" x14ac:dyDescent="0.25">
      <c r="B9" s="8">
        <v>7</v>
      </c>
      <c r="C9" s="7">
        <v>42917</v>
      </c>
      <c r="D9" s="9">
        <f t="shared" si="1"/>
        <v>15188.920548038843</v>
      </c>
      <c r="E9" s="10">
        <v>2.9899999999999999E-2</v>
      </c>
      <c r="F9" s="9">
        <f t="shared" si="0"/>
        <v>37.845727032196784</v>
      </c>
      <c r="G9" s="21">
        <f t="shared" si="2"/>
        <v>249.86238080211044</v>
      </c>
      <c r="H9" s="18"/>
      <c r="I9" s="34"/>
    </row>
    <row r="10" spans="2:9" s="20" customFormat="1" ht="15.95" customHeight="1" x14ac:dyDescent="0.25">
      <c r="B10" s="8">
        <v>8</v>
      </c>
      <c r="C10" s="7">
        <v>42948</v>
      </c>
      <c r="D10" s="9">
        <f t="shared" si="1"/>
        <v>14976.903894268928</v>
      </c>
      <c r="E10" s="10">
        <v>2.9899999999999999E-2</v>
      </c>
      <c r="F10" s="9">
        <f t="shared" si="0"/>
        <v>37.317452203220078</v>
      </c>
      <c r="G10" s="21">
        <f t="shared" si="2"/>
        <v>249.86238080211044</v>
      </c>
      <c r="H10" s="18"/>
      <c r="I10" s="34"/>
    </row>
    <row r="11" spans="2:9" s="20" customFormat="1" ht="15.95" customHeight="1" x14ac:dyDescent="0.25">
      <c r="B11" s="8">
        <v>9</v>
      </c>
      <c r="C11" s="7">
        <v>42979</v>
      </c>
      <c r="D11" s="9">
        <f t="shared" si="1"/>
        <v>14764.358965670037</v>
      </c>
      <c r="E11" s="10">
        <v>2.9899999999999999E-2</v>
      </c>
      <c r="F11" s="9">
        <f t="shared" si="0"/>
        <v>36.787861089461174</v>
      </c>
      <c r="G11" s="21">
        <f t="shared" si="2"/>
        <v>249.86238080211044</v>
      </c>
      <c r="H11" s="18"/>
      <c r="I11" s="34"/>
    </row>
    <row r="12" spans="2:9" s="20" customFormat="1" ht="15.95" customHeight="1" x14ac:dyDescent="0.25">
      <c r="B12" s="8">
        <v>10</v>
      </c>
      <c r="C12" s="7">
        <v>43009</v>
      </c>
      <c r="D12" s="9">
        <f t="shared" si="1"/>
        <v>14551.284445957386</v>
      </c>
      <c r="E12" s="10">
        <v>2.9899999999999999E-2</v>
      </c>
      <c r="F12" s="9">
        <f t="shared" si="0"/>
        <v>36.256950411177151</v>
      </c>
      <c r="G12" s="21">
        <f t="shared" si="2"/>
        <v>249.86238080211044</v>
      </c>
      <c r="H12" s="18"/>
      <c r="I12" s="34"/>
    </row>
    <row r="13" spans="2:9" s="20" customFormat="1" ht="15.95" customHeight="1" x14ac:dyDescent="0.25">
      <c r="B13" s="8">
        <v>11</v>
      </c>
      <c r="C13" s="7">
        <v>43040</v>
      </c>
      <c r="D13" s="9">
        <f t="shared" si="1"/>
        <v>14337.679015566453</v>
      </c>
      <c r="E13" s="10">
        <v>2.9899999999999999E-2</v>
      </c>
      <c r="F13" s="9">
        <f t="shared" si="0"/>
        <v>35.72471688045308</v>
      </c>
      <c r="G13" s="21">
        <f t="shared" si="2"/>
        <v>249.86238080211044</v>
      </c>
      <c r="H13" s="18"/>
      <c r="I13" s="34"/>
    </row>
    <row r="14" spans="2:9" s="20" customFormat="1" ht="15.95" customHeight="1" x14ac:dyDescent="0.25">
      <c r="B14" s="8">
        <v>12</v>
      </c>
      <c r="C14" s="7">
        <v>43070</v>
      </c>
      <c r="D14" s="9">
        <f t="shared" si="1"/>
        <v>14123.541351644795</v>
      </c>
      <c r="E14" s="10">
        <v>2.9899999999999999E-2</v>
      </c>
      <c r="F14" s="9">
        <f t="shared" si="0"/>
        <v>35.191157201181618</v>
      </c>
      <c r="G14" s="21">
        <f t="shared" si="2"/>
        <v>249.86238080211044</v>
      </c>
      <c r="H14" s="30"/>
      <c r="I14" s="34"/>
    </row>
    <row r="15" spans="2:9" s="20" customFormat="1" ht="15.95" customHeight="1" x14ac:dyDescent="0.25">
      <c r="B15" s="8">
        <v>13</v>
      </c>
      <c r="C15" s="7">
        <v>43101</v>
      </c>
      <c r="D15" s="9">
        <f t="shared" si="1"/>
        <v>13908.870128043865</v>
      </c>
      <c r="E15" s="10">
        <v>2.9899999999999999E-2</v>
      </c>
      <c r="F15" s="9">
        <f t="shared" si="0"/>
        <v>34.656268069042632</v>
      </c>
      <c r="G15" s="21">
        <f t="shared" si="2"/>
        <v>249.86238080211044</v>
      </c>
      <c r="H15" s="18"/>
      <c r="I15" s="34"/>
    </row>
    <row r="16" spans="2:9" s="20" customFormat="1" ht="15.95" customHeight="1" x14ac:dyDescent="0.25">
      <c r="B16" s="8">
        <v>14</v>
      </c>
      <c r="C16" s="7">
        <v>43132</v>
      </c>
      <c r="D16" s="9">
        <f t="shared" si="1"/>
        <v>13693.664015310796</v>
      </c>
      <c r="E16" s="10">
        <v>2.9899999999999999E-2</v>
      </c>
      <c r="F16" s="9">
        <f t="shared" si="0"/>
        <v>34.120046171482734</v>
      </c>
      <c r="G16" s="21">
        <f t="shared" si="2"/>
        <v>249.86238080211044</v>
      </c>
      <c r="H16" s="18"/>
      <c r="I16" s="34"/>
    </row>
    <row r="17" spans="2:9" s="20" customFormat="1" ht="15.95" customHeight="1" x14ac:dyDescent="0.25">
      <c r="B17" s="8">
        <v>15</v>
      </c>
      <c r="C17" s="7">
        <v>43160</v>
      </c>
      <c r="D17" s="9">
        <f t="shared" si="1"/>
        <v>13477.921680680169</v>
      </c>
      <c r="E17" s="10">
        <v>2.9899999999999999E-2</v>
      </c>
      <c r="F17" s="9">
        <f t="shared" si="0"/>
        <v>33.582488187694757</v>
      </c>
      <c r="G17" s="21">
        <f t="shared" si="2"/>
        <v>249.86238080211044</v>
      </c>
      <c r="H17" s="18"/>
      <c r="I17" s="34"/>
    </row>
    <row r="18" spans="2:9" s="20" customFormat="1" ht="15.95" customHeight="1" x14ac:dyDescent="0.25">
      <c r="B18" s="8">
        <v>16</v>
      </c>
      <c r="C18" s="7">
        <v>43191</v>
      </c>
      <c r="D18" s="9">
        <f t="shared" si="1"/>
        <v>13261.641788065752</v>
      </c>
      <c r="E18" s="10">
        <v>2.9899999999999999E-2</v>
      </c>
      <c r="F18" s="9">
        <f t="shared" si="0"/>
        <v>33.043590788597164</v>
      </c>
      <c r="G18" s="21">
        <f t="shared" si="2"/>
        <v>249.86238080211044</v>
      </c>
      <c r="H18" s="18"/>
      <c r="I18" s="34"/>
    </row>
    <row r="19" spans="2:9" s="20" customFormat="1" ht="15.95" customHeight="1" x14ac:dyDescent="0.25">
      <c r="B19" s="8">
        <v>17</v>
      </c>
      <c r="C19" s="7">
        <v>43221</v>
      </c>
      <c r="D19" s="9">
        <f t="shared" si="1"/>
        <v>13044.822998052237</v>
      </c>
      <c r="E19" s="10">
        <v>2.9899999999999999E-2</v>
      </c>
      <c r="F19" s="9">
        <f t="shared" si="0"/>
        <v>32.503350636813487</v>
      </c>
      <c r="G19" s="21">
        <f t="shared" si="2"/>
        <v>249.86238080211044</v>
      </c>
      <c r="H19" s="18"/>
      <c r="I19" s="34"/>
    </row>
    <row r="20" spans="2:9" s="20" customFormat="1" ht="15.95" customHeight="1" x14ac:dyDescent="0.25">
      <c r="B20" s="8">
        <v>18</v>
      </c>
      <c r="C20" s="7">
        <v>43252</v>
      </c>
      <c r="D20" s="9">
        <f t="shared" si="1"/>
        <v>12827.463967886939</v>
      </c>
      <c r="E20" s="10">
        <v>2.9899999999999999E-2</v>
      </c>
      <c r="F20" s="9">
        <f t="shared" si="0"/>
        <v>31.961764386651623</v>
      </c>
      <c r="G20" s="21">
        <f t="shared" si="2"/>
        <v>249.86238080211044</v>
      </c>
      <c r="H20" s="18"/>
      <c r="I20" s="34"/>
    </row>
    <row r="21" spans="2:9" s="20" customFormat="1" ht="15.95" customHeight="1" x14ac:dyDescent="0.25">
      <c r="B21" s="8">
        <v>19</v>
      </c>
      <c r="C21" s="7">
        <v>43282</v>
      </c>
      <c r="D21" s="9">
        <f t="shared" si="1"/>
        <v>12609.563351471479</v>
      </c>
      <c r="E21" s="10">
        <v>2.9899999999999999E-2</v>
      </c>
      <c r="F21" s="9">
        <f t="shared" si="0"/>
        <v>31.418828684083099</v>
      </c>
      <c r="G21" s="21">
        <f t="shared" si="2"/>
        <v>249.86238080211044</v>
      </c>
      <c r="H21" s="18"/>
      <c r="I21" s="34"/>
    </row>
    <row r="22" spans="2:9" s="20" customFormat="1" ht="15.95" customHeight="1" x14ac:dyDescent="0.25">
      <c r="B22" s="8">
        <v>20</v>
      </c>
      <c r="C22" s="7">
        <v>43313</v>
      </c>
      <c r="D22" s="9">
        <f t="shared" si="1"/>
        <v>12391.119799353452</v>
      </c>
      <c r="E22" s="10">
        <v>2.9899999999999999E-2</v>
      </c>
      <c r="F22" s="9">
        <f t="shared" si="0"/>
        <v>30.874540166722351</v>
      </c>
      <c r="G22" s="21">
        <f t="shared" si="2"/>
        <v>249.86238080211044</v>
      </c>
      <c r="H22" s="18"/>
      <c r="I22" s="34"/>
    </row>
    <row r="23" spans="2:9" s="20" customFormat="1" ht="15.95" customHeight="1" x14ac:dyDescent="0.25">
      <c r="B23" s="8">
        <v>21</v>
      </c>
      <c r="C23" s="7">
        <v>43344</v>
      </c>
      <c r="D23" s="9">
        <f t="shared" si="1"/>
        <v>12172.131958718062</v>
      </c>
      <c r="E23" s="10">
        <v>2.9899999999999999E-2</v>
      </c>
      <c r="F23" s="9">
        <f t="shared" si="0"/>
        <v>30.328895463805839</v>
      </c>
      <c r="G23" s="21">
        <f t="shared" si="2"/>
        <v>249.86238080211044</v>
      </c>
      <c r="H23" s="18"/>
      <c r="I23" s="34"/>
    </row>
    <row r="24" spans="2:9" s="20" customFormat="1" ht="15.95" customHeight="1" x14ac:dyDescent="0.25">
      <c r="B24" s="8">
        <v>22</v>
      </c>
      <c r="C24" s="7">
        <v>43374</v>
      </c>
      <c r="D24" s="9">
        <f t="shared" si="1"/>
        <v>11952.598473379758</v>
      </c>
      <c r="E24" s="10">
        <v>2.9899999999999999E-2</v>
      </c>
      <c r="F24" s="9">
        <f t="shared" si="0"/>
        <v>29.78189119617123</v>
      </c>
      <c r="G24" s="21">
        <f t="shared" si="2"/>
        <v>249.86238080211044</v>
      </c>
      <c r="H24" s="18"/>
      <c r="I24" s="34"/>
    </row>
    <row r="25" spans="2:9" s="20" customFormat="1" ht="15.95" customHeight="1" x14ac:dyDescent="0.25">
      <c r="B25" s="8">
        <v>23</v>
      </c>
      <c r="C25" s="7">
        <v>43405</v>
      </c>
      <c r="D25" s="9">
        <f t="shared" si="1"/>
        <v>11732.517983773818</v>
      </c>
      <c r="E25" s="10">
        <v>2.9899999999999999E-2</v>
      </c>
      <c r="F25" s="9">
        <f t="shared" si="0"/>
        <v>29.233523976236427</v>
      </c>
      <c r="G25" s="21">
        <f t="shared" si="2"/>
        <v>249.86238080211044</v>
      </c>
      <c r="H25" s="18"/>
      <c r="I25" s="34"/>
    </row>
    <row r="26" spans="2:9" s="20" customFormat="1" ht="15.95" customHeight="1" x14ac:dyDescent="0.25">
      <c r="B26" s="8">
        <v>24</v>
      </c>
      <c r="C26" s="7">
        <v>43435</v>
      </c>
      <c r="D26" s="9">
        <f t="shared" si="1"/>
        <v>11511.889126947943</v>
      </c>
      <c r="E26" s="10">
        <v>2.9899999999999999E-2</v>
      </c>
      <c r="F26" s="9">
        <f t="shared" si="0"/>
        <v>28.683790407978623</v>
      </c>
      <c r="G26" s="21">
        <f t="shared" si="2"/>
        <v>249.86238080211044</v>
      </c>
      <c r="H26" s="18"/>
      <c r="I26" s="34"/>
    </row>
    <row r="27" spans="2:9" s="20" customFormat="1" ht="15.95" customHeight="1" x14ac:dyDescent="0.25">
      <c r="B27" s="8">
        <v>25</v>
      </c>
      <c r="C27" s="7">
        <v>43466</v>
      </c>
      <c r="D27" s="9">
        <f t="shared" si="1"/>
        <v>11290.71053655381</v>
      </c>
      <c r="E27" s="10">
        <v>2.9899999999999999E-2</v>
      </c>
      <c r="F27" s="9">
        <f t="shared" si="0"/>
        <v>28.13268708691324</v>
      </c>
      <c r="G27" s="21">
        <f t="shared" si="2"/>
        <v>249.86238080211044</v>
      </c>
      <c r="H27" s="2" t="s">
        <v>11</v>
      </c>
      <c r="I27" s="34"/>
    </row>
    <row r="28" spans="2:9" s="20" customFormat="1" ht="15.95" customHeight="1" x14ac:dyDescent="0.25">
      <c r="B28" s="8">
        <v>26</v>
      </c>
      <c r="C28" s="7">
        <v>43497</v>
      </c>
      <c r="D28" s="9">
        <f t="shared" si="1"/>
        <v>11068.980842838611</v>
      </c>
      <c r="E28" s="10">
        <v>2.9899999999999999E-2</v>
      </c>
      <c r="F28" s="9">
        <f t="shared" si="0"/>
        <v>27.580210600072874</v>
      </c>
      <c r="G28" s="21">
        <f t="shared" si="2"/>
        <v>249.86238080211044</v>
      </c>
      <c r="H28" s="18"/>
      <c r="I28" s="34"/>
    </row>
    <row r="29" spans="2:9" s="20" customFormat="1" ht="15.95" customHeight="1" x14ac:dyDescent="0.25">
      <c r="B29" s="8">
        <v>27</v>
      </c>
      <c r="C29" s="7">
        <v>43525</v>
      </c>
      <c r="D29" s="9">
        <f t="shared" si="1"/>
        <v>10846.698672636574</v>
      </c>
      <c r="E29" s="10">
        <v>2.9899999999999999E-2</v>
      </c>
      <c r="F29" s="9">
        <f t="shared" si="0"/>
        <v>27.026357525986128</v>
      </c>
      <c r="G29" s="21">
        <f t="shared" si="2"/>
        <v>249.86238080211044</v>
      </c>
      <c r="H29" s="18"/>
      <c r="I29" s="34"/>
    </row>
    <row r="30" spans="2:9" s="20" customFormat="1" ht="15.95" customHeight="1" x14ac:dyDescent="0.25">
      <c r="B30" s="8">
        <v>28</v>
      </c>
      <c r="C30" s="7">
        <v>43556</v>
      </c>
      <c r="D30" s="9">
        <f t="shared" si="1"/>
        <v>10623.86264936045</v>
      </c>
      <c r="E30" s="10">
        <v>2.9899999999999999E-2</v>
      </c>
      <c r="F30" s="9">
        <f t="shared" si="0"/>
        <v>26.471124434656456</v>
      </c>
      <c r="G30" s="21">
        <f t="shared" si="2"/>
        <v>249.86238080211044</v>
      </c>
      <c r="H30" s="18"/>
      <c r="I30" s="34"/>
    </row>
    <row r="31" spans="2:9" s="20" customFormat="1" ht="15.95" customHeight="1" x14ac:dyDescent="0.25">
      <c r="B31" s="8">
        <v>29</v>
      </c>
      <c r="C31" s="7">
        <v>43586</v>
      </c>
      <c r="D31" s="9">
        <f t="shared" si="1"/>
        <v>10400.471392992995</v>
      </c>
      <c r="E31" s="10">
        <v>2.9899999999999999E-2</v>
      </c>
      <c r="F31" s="9">
        <f t="shared" si="0"/>
        <v>25.914507887540879</v>
      </c>
      <c r="G31" s="21">
        <f t="shared" si="2"/>
        <v>249.86238080211044</v>
      </c>
      <c r="H31" s="18"/>
      <c r="I31" s="34"/>
    </row>
    <row r="32" spans="2:9" s="20" customFormat="1" ht="15.95" customHeight="1" x14ac:dyDescent="0.25">
      <c r="B32" s="8">
        <v>30</v>
      </c>
      <c r="C32" s="7">
        <v>43617</v>
      </c>
      <c r="D32" s="9">
        <f t="shared" si="1"/>
        <v>10176.523520078425</v>
      </c>
      <c r="E32" s="10">
        <v>2.9899999999999999E-2</v>
      </c>
      <c r="F32" s="9">
        <f t="shared" si="0"/>
        <v>25.356504437528741</v>
      </c>
      <c r="G32" s="21">
        <f t="shared" si="2"/>
        <v>249.86238080211044</v>
      </c>
      <c r="H32" s="18"/>
      <c r="I32" s="34"/>
    </row>
    <row r="33" spans="2:9" s="20" customFormat="1" ht="15.95" customHeight="1" x14ac:dyDescent="0.25">
      <c r="B33" s="8">
        <v>31</v>
      </c>
      <c r="C33" s="7">
        <v>43647</v>
      </c>
      <c r="D33" s="9">
        <f t="shared" si="1"/>
        <v>9952.0176437138416</v>
      </c>
      <c r="E33" s="10">
        <v>2.9899999999999999E-2</v>
      </c>
      <c r="F33" s="9">
        <f t="shared" si="0"/>
        <v>24.797110628920322</v>
      </c>
      <c r="G33" s="21">
        <f t="shared" si="2"/>
        <v>249.86238080211044</v>
      </c>
      <c r="H33" s="18"/>
      <c r="I33" s="34"/>
    </row>
    <row r="34" spans="2:9" s="20" customFormat="1" ht="15.95" customHeight="1" x14ac:dyDescent="0.25">
      <c r="B34" s="8">
        <v>32</v>
      </c>
      <c r="C34" s="7">
        <v>43678</v>
      </c>
      <c r="D34" s="9">
        <f t="shared" si="1"/>
        <v>9726.952373540651</v>
      </c>
      <c r="E34" s="10">
        <v>2.9899999999999999E-2</v>
      </c>
      <c r="F34" s="9">
        <f t="shared" si="0"/>
        <v>24.236322997405455</v>
      </c>
      <c r="G34" s="21">
        <f t="shared" si="2"/>
        <v>249.86238080211044</v>
      </c>
      <c r="H34" s="18"/>
      <c r="I34" s="34"/>
    </row>
    <row r="35" spans="2:9" s="20" customFormat="1" ht="15.95" customHeight="1" x14ac:dyDescent="0.25">
      <c r="B35" s="8">
        <v>33</v>
      </c>
      <c r="C35" s="7">
        <v>43709</v>
      </c>
      <c r="D35" s="9">
        <f t="shared" si="1"/>
        <v>9501.3263157359452</v>
      </c>
      <c r="E35" s="10">
        <v>2.9899999999999999E-2</v>
      </c>
      <c r="F35" s="9">
        <f t="shared" ref="F35:F66" si="3">D35*E35/12</f>
        <v>23.674138070042062</v>
      </c>
      <c r="G35" s="21">
        <f t="shared" si="2"/>
        <v>249.86238080211044</v>
      </c>
      <c r="H35" s="18"/>
      <c r="I35" s="34"/>
    </row>
    <row r="36" spans="2:9" s="20" customFormat="1" ht="15.95" customHeight="1" x14ac:dyDescent="0.25">
      <c r="B36" s="8">
        <v>34</v>
      </c>
      <c r="C36" s="7">
        <v>43739</v>
      </c>
      <c r="D36" s="9">
        <f t="shared" ref="D36:D67" si="4">D35+F35-G35</f>
        <v>9275.1380730038763</v>
      </c>
      <c r="E36" s="10">
        <v>2.9899999999999999E-2</v>
      </c>
      <c r="F36" s="9">
        <f t="shared" si="3"/>
        <v>23.110552365234657</v>
      </c>
      <c r="G36" s="21">
        <f t="shared" si="2"/>
        <v>249.86238080211044</v>
      </c>
      <c r="H36" s="18"/>
      <c r="I36" s="34"/>
    </row>
    <row r="37" spans="2:9" s="20" customFormat="1" ht="15.95" customHeight="1" x14ac:dyDescent="0.25">
      <c r="B37" s="8">
        <v>35</v>
      </c>
      <c r="C37" s="7">
        <v>43770</v>
      </c>
      <c r="D37" s="9">
        <f t="shared" si="4"/>
        <v>9048.3862445670002</v>
      </c>
      <c r="E37" s="10">
        <v>2.9899999999999999E-2</v>
      </c>
      <c r="F37" s="9">
        <f t="shared" si="3"/>
        <v>22.545562392712778</v>
      </c>
      <c r="G37" s="21">
        <f t="shared" si="2"/>
        <v>249.86238080211044</v>
      </c>
      <c r="H37" s="18"/>
      <c r="I37" s="34"/>
    </row>
    <row r="38" spans="2:9" s="20" customFormat="1" ht="15.95" customHeight="1" x14ac:dyDescent="0.25">
      <c r="B38" s="8">
        <v>36</v>
      </c>
      <c r="C38" s="7">
        <v>43800</v>
      </c>
      <c r="D38" s="9">
        <f t="shared" si="4"/>
        <v>8821.0694261576009</v>
      </c>
      <c r="E38" s="10">
        <v>2.9899999999999999E-2</v>
      </c>
      <c r="F38" s="9">
        <f t="shared" si="3"/>
        <v>21.979164653509354</v>
      </c>
      <c r="G38" s="21">
        <f t="shared" si="2"/>
        <v>249.86238080211044</v>
      </c>
      <c r="H38" s="18"/>
      <c r="I38" s="34"/>
    </row>
    <row r="39" spans="2:9" s="20" customFormat="1" ht="15.95" customHeight="1" x14ac:dyDescent="0.25">
      <c r="B39" s="8">
        <v>37</v>
      </c>
      <c r="C39" s="7">
        <v>43831</v>
      </c>
      <c r="D39" s="9">
        <f t="shared" si="4"/>
        <v>8593.1862100089984</v>
      </c>
      <c r="E39" s="10">
        <v>2.9899999999999999E-2</v>
      </c>
      <c r="F39" s="9">
        <f t="shared" si="3"/>
        <v>21.411355639939089</v>
      </c>
      <c r="G39" s="21">
        <f t="shared" si="2"/>
        <v>249.86238080211044</v>
      </c>
      <c r="H39" s="18"/>
      <c r="I39" s="34"/>
    </row>
    <row r="40" spans="2:9" s="20" customFormat="1" ht="15.95" customHeight="1" x14ac:dyDescent="0.25">
      <c r="B40" s="8">
        <v>38</v>
      </c>
      <c r="C40" s="7">
        <v>43862</v>
      </c>
      <c r="D40" s="9">
        <f t="shared" si="4"/>
        <v>8364.7351848468261</v>
      </c>
      <c r="E40" s="10">
        <v>2.9899999999999999E-2</v>
      </c>
      <c r="F40" s="9">
        <f t="shared" si="3"/>
        <v>20.842131835576676</v>
      </c>
      <c r="G40" s="21">
        <f t="shared" si="2"/>
        <v>249.86238080211044</v>
      </c>
      <c r="H40" s="18"/>
      <c r="I40" s="34"/>
    </row>
    <row r="41" spans="2:9" s="20" customFormat="1" ht="15.95" customHeight="1" x14ac:dyDescent="0.25">
      <c r="B41" s="8">
        <v>39</v>
      </c>
      <c r="C41" s="7">
        <v>43891</v>
      </c>
      <c r="D41" s="9">
        <f t="shared" si="4"/>
        <v>8135.7149358802917</v>
      </c>
      <c r="E41" s="10">
        <v>2.9899999999999999E-2</v>
      </c>
      <c r="F41" s="9">
        <f t="shared" si="3"/>
        <v>20.271489715235059</v>
      </c>
      <c r="G41" s="21">
        <f t="shared" si="2"/>
        <v>249.86238080211044</v>
      </c>
      <c r="H41" s="18"/>
      <c r="I41" s="34"/>
    </row>
    <row r="42" spans="2:9" s="20" customFormat="1" ht="15.95" customHeight="1" x14ac:dyDescent="0.25">
      <c r="B42" s="8">
        <v>40</v>
      </c>
      <c r="C42" s="7">
        <v>43922</v>
      </c>
      <c r="D42" s="9">
        <f t="shared" si="4"/>
        <v>7906.1240447934169</v>
      </c>
      <c r="E42" s="10">
        <v>2.9899999999999999E-2</v>
      </c>
      <c r="F42" s="9">
        <f t="shared" si="3"/>
        <v>19.699425744943596</v>
      </c>
      <c r="G42" s="21">
        <f t="shared" si="2"/>
        <v>249.86238080211044</v>
      </c>
      <c r="H42" s="18"/>
      <c r="I42" s="34"/>
    </row>
    <row r="43" spans="2:9" s="20" customFormat="1" ht="15.95" customHeight="1" x14ac:dyDescent="0.25">
      <c r="B43" s="8">
        <v>41</v>
      </c>
      <c r="C43" s="7">
        <v>43952</v>
      </c>
      <c r="D43" s="9">
        <f t="shared" si="4"/>
        <v>7675.96108973625</v>
      </c>
      <c r="E43" s="10">
        <v>2.9899999999999999E-2</v>
      </c>
      <c r="F43" s="9">
        <f t="shared" si="3"/>
        <v>19.125936381926156</v>
      </c>
      <c r="G43" s="21">
        <f t="shared" si="2"/>
        <v>249.86238080211044</v>
      </c>
      <c r="H43" s="18"/>
      <c r="I43" s="34"/>
    </row>
    <row r="44" spans="2:9" s="20" customFormat="1" ht="15.95" customHeight="1" x14ac:dyDescent="0.25">
      <c r="B44" s="8">
        <v>42</v>
      </c>
      <c r="C44" s="7">
        <v>43983</v>
      </c>
      <c r="D44" s="9">
        <f t="shared" si="4"/>
        <v>7445.224645316066</v>
      </c>
      <c r="E44" s="10">
        <v>2.9899999999999999E-2</v>
      </c>
      <c r="F44" s="9">
        <f t="shared" si="3"/>
        <v>18.551018074579197</v>
      </c>
      <c r="G44" s="21">
        <f t="shared" si="2"/>
        <v>249.86238080211044</v>
      </c>
      <c r="H44" s="18"/>
      <c r="I44" s="34"/>
    </row>
    <row r="45" spans="2:9" s="20" customFormat="1" ht="15.95" customHeight="1" x14ac:dyDescent="0.25">
      <c r="B45" s="8">
        <v>43</v>
      </c>
      <c r="C45" s="7">
        <v>44013</v>
      </c>
      <c r="D45" s="9">
        <f t="shared" si="4"/>
        <v>7213.9132825885354</v>
      </c>
      <c r="E45" s="10">
        <v>2.9899999999999999E-2</v>
      </c>
      <c r="F45" s="9">
        <f t="shared" si="3"/>
        <v>17.974667262449767</v>
      </c>
      <c r="G45" s="21">
        <f t="shared" si="2"/>
        <v>249.86238080211044</v>
      </c>
      <c r="H45" s="18"/>
      <c r="I45" s="34"/>
    </row>
    <row r="46" spans="2:9" s="20" customFormat="1" ht="15.95" customHeight="1" x14ac:dyDescent="0.25">
      <c r="B46" s="8">
        <v>44</v>
      </c>
      <c r="C46" s="7">
        <v>44044</v>
      </c>
      <c r="D46" s="9">
        <f t="shared" si="4"/>
        <v>6982.0255690488748</v>
      </c>
      <c r="E46" s="10">
        <v>2.9899999999999999E-2</v>
      </c>
      <c r="F46" s="9">
        <f t="shared" si="3"/>
        <v>17.396880376213446</v>
      </c>
      <c r="G46" s="21">
        <f t="shared" si="2"/>
        <v>249.86238080211044</v>
      </c>
      <c r="H46" s="18"/>
      <c r="I46" s="34"/>
    </row>
    <row r="47" spans="2:9" s="20" customFormat="1" ht="15.95" customHeight="1" x14ac:dyDescent="0.25">
      <c r="B47" s="8">
        <v>45</v>
      </c>
      <c r="C47" s="7">
        <v>44075</v>
      </c>
      <c r="D47" s="9">
        <f t="shared" si="4"/>
        <v>6749.5600686229782</v>
      </c>
      <c r="E47" s="10">
        <v>2.9899999999999999E-2</v>
      </c>
      <c r="F47" s="9">
        <f t="shared" si="3"/>
        <v>16.817653837652255</v>
      </c>
      <c r="G47" s="21">
        <f t="shared" si="2"/>
        <v>249.86238080211044</v>
      </c>
      <c r="H47" s="18"/>
      <c r="I47" s="34"/>
    </row>
    <row r="48" spans="2:9" s="20" customFormat="1" ht="15.95" customHeight="1" x14ac:dyDescent="0.25">
      <c r="B48" s="8">
        <v>46</v>
      </c>
      <c r="C48" s="7">
        <v>44105</v>
      </c>
      <c r="D48" s="9">
        <f t="shared" si="4"/>
        <v>6516.5153416585199</v>
      </c>
      <c r="E48" s="10">
        <v>2.9899999999999999E-2</v>
      </c>
      <c r="F48" s="9">
        <f t="shared" si="3"/>
        <v>16.23698405963248</v>
      </c>
      <c r="G48" s="21">
        <f t="shared" si="2"/>
        <v>249.86238080211044</v>
      </c>
      <c r="H48" s="18"/>
      <c r="I48" s="34"/>
    </row>
    <row r="49" spans="2:9" s="20" customFormat="1" ht="15.95" customHeight="1" x14ac:dyDescent="0.25">
      <c r="B49" s="8">
        <v>47</v>
      </c>
      <c r="C49" s="7">
        <v>44136</v>
      </c>
      <c r="D49" s="9">
        <f t="shared" si="4"/>
        <v>6282.8899449160417</v>
      </c>
      <c r="E49" s="10">
        <v>2.9899999999999999E-2</v>
      </c>
      <c r="F49" s="9">
        <f t="shared" si="3"/>
        <v>15.65486744608247</v>
      </c>
      <c r="G49" s="21">
        <f t="shared" si="2"/>
        <v>249.86238080211044</v>
      </c>
      <c r="H49" s="18"/>
      <c r="I49" s="34"/>
    </row>
    <row r="50" spans="2:9" s="20" customFormat="1" ht="15.95" customHeight="1" x14ac:dyDescent="0.25">
      <c r="B50" s="8">
        <v>48</v>
      </c>
      <c r="C50" s="7">
        <v>44166</v>
      </c>
      <c r="D50" s="9">
        <f t="shared" si="4"/>
        <v>6048.6824315600143</v>
      </c>
      <c r="E50" s="10">
        <v>2.9899999999999999E-2</v>
      </c>
      <c r="F50" s="9">
        <f t="shared" si="3"/>
        <v>15.071300391970368</v>
      </c>
      <c r="G50" s="21">
        <f t="shared" si="2"/>
        <v>249.86238080211044</v>
      </c>
      <c r="H50" s="18"/>
      <c r="I50" s="34"/>
    </row>
    <row r="51" spans="2:9" s="20" customFormat="1" ht="15.95" customHeight="1" x14ac:dyDescent="0.25">
      <c r="B51" s="8">
        <v>49</v>
      </c>
      <c r="C51" s="7">
        <v>44197</v>
      </c>
      <c r="D51" s="9">
        <f t="shared" si="4"/>
        <v>5813.891351149874</v>
      </c>
      <c r="E51" s="10">
        <v>2.9899999999999999E-2</v>
      </c>
      <c r="F51" s="9">
        <f t="shared" si="3"/>
        <v>14.486279283281769</v>
      </c>
      <c r="G51" s="21">
        <f t="shared" si="2"/>
        <v>249.86238080211044</v>
      </c>
      <c r="H51" s="18"/>
      <c r="I51" s="34"/>
    </row>
    <row r="52" spans="2:9" s="20" customFormat="1" ht="15.95" customHeight="1" x14ac:dyDescent="0.25">
      <c r="B52" s="8">
        <v>50</v>
      </c>
      <c r="C52" s="7">
        <v>44228</v>
      </c>
      <c r="D52" s="9">
        <f t="shared" si="4"/>
        <v>5578.5152496310457</v>
      </c>
      <c r="E52" s="10">
        <v>2.9899999999999999E-2</v>
      </c>
      <c r="F52" s="9">
        <f t="shared" si="3"/>
        <v>13.899800496997356</v>
      </c>
      <c r="G52" s="21">
        <f t="shared" si="2"/>
        <v>249.86238080211044</v>
      </c>
      <c r="H52" s="18"/>
      <c r="I52" s="34"/>
    </row>
    <row r="53" spans="2:9" s="20" customFormat="1" ht="15.95" customHeight="1" x14ac:dyDescent="0.25">
      <c r="B53" s="8">
        <v>51</v>
      </c>
      <c r="C53" s="7">
        <v>44256</v>
      </c>
      <c r="D53" s="9">
        <f t="shared" si="4"/>
        <v>5342.5526693259326</v>
      </c>
      <c r="E53" s="10">
        <v>2.9899999999999999E-2</v>
      </c>
      <c r="F53" s="9">
        <f t="shared" si="3"/>
        <v>13.311860401070447</v>
      </c>
      <c r="G53" s="21">
        <f t="shared" si="2"/>
        <v>249.86238080211044</v>
      </c>
      <c r="H53" s="18"/>
      <c r="I53" s="34"/>
    </row>
    <row r="54" spans="2:9" s="20" customFormat="1" ht="15.95" customHeight="1" x14ac:dyDescent="0.25">
      <c r="B54" s="8">
        <v>52</v>
      </c>
      <c r="C54" s="7">
        <v>44287</v>
      </c>
      <c r="D54" s="9">
        <f t="shared" si="4"/>
        <v>5106.0021489248929</v>
      </c>
      <c r="E54" s="10">
        <v>2.9899999999999999E-2</v>
      </c>
      <c r="F54" s="9">
        <f t="shared" si="3"/>
        <v>12.722455354404524</v>
      </c>
      <c r="G54" s="21">
        <f t="shared" si="2"/>
        <v>249.86238080211044</v>
      </c>
      <c r="H54" s="18"/>
      <c r="I54" s="34"/>
    </row>
    <row r="55" spans="2:9" s="20" customFormat="1" ht="15.95" customHeight="1" x14ac:dyDescent="0.25">
      <c r="B55" s="8">
        <v>53</v>
      </c>
      <c r="C55" s="7">
        <v>44317</v>
      </c>
      <c r="D55" s="9">
        <f t="shared" si="4"/>
        <v>4868.8622234771874</v>
      </c>
      <c r="E55" s="10">
        <v>2.9899999999999999E-2</v>
      </c>
      <c r="F55" s="9">
        <f t="shared" si="3"/>
        <v>12.131581706830659</v>
      </c>
      <c r="G55" s="21">
        <f t="shared" si="2"/>
        <v>249.86238080211044</v>
      </c>
      <c r="H55" s="18"/>
      <c r="I55" s="34"/>
    </row>
    <row r="56" spans="2:9" s="20" customFormat="1" ht="15.95" customHeight="1" x14ac:dyDescent="0.25">
      <c r="B56" s="8">
        <v>54</v>
      </c>
      <c r="C56" s="7">
        <v>44348</v>
      </c>
      <c r="D56" s="9">
        <f t="shared" si="4"/>
        <v>4631.1314243819079</v>
      </c>
      <c r="E56" s="10">
        <v>2.9899999999999999E-2</v>
      </c>
      <c r="F56" s="9">
        <f t="shared" si="3"/>
        <v>11.539235799084921</v>
      </c>
      <c r="G56" s="21">
        <f t="shared" si="2"/>
        <v>249.86238080211044</v>
      </c>
      <c r="H56" s="18"/>
      <c r="I56" s="34"/>
    </row>
    <row r="57" spans="2:9" s="20" customFormat="1" ht="15.95" customHeight="1" x14ac:dyDescent="0.25">
      <c r="B57" s="8">
        <v>55</v>
      </c>
      <c r="C57" s="7">
        <v>44378</v>
      </c>
      <c r="D57" s="9">
        <f t="shared" si="4"/>
        <v>4392.8082793788826</v>
      </c>
      <c r="E57" s="10">
        <v>2.9899999999999999E-2</v>
      </c>
      <c r="F57" s="9">
        <f t="shared" si="3"/>
        <v>10.945413962785715</v>
      </c>
      <c r="G57" s="21">
        <f t="shared" si="2"/>
        <v>249.86238080211044</v>
      </c>
      <c r="H57" s="18"/>
      <c r="I57" s="34"/>
    </row>
    <row r="58" spans="2:9" s="20" customFormat="1" ht="15.95" customHeight="1" x14ac:dyDescent="0.25">
      <c r="B58" s="8">
        <v>56</v>
      </c>
      <c r="C58" s="7">
        <v>44409</v>
      </c>
      <c r="D58" s="9">
        <f t="shared" si="4"/>
        <v>4153.8913125395584</v>
      </c>
      <c r="E58" s="10">
        <v>2.9899999999999999E-2</v>
      </c>
      <c r="F58" s="9">
        <f t="shared" si="3"/>
        <v>10.350112520411066</v>
      </c>
      <c r="G58" s="21">
        <f t="shared" si="2"/>
        <v>249.86238080211044</v>
      </c>
      <c r="H58" s="18"/>
      <c r="I58" s="34"/>
    </row>
    <row r="59" spans="2:9" s="20" customFormat="1" ht="15.95" customHeight="1" x14ac:dyDescent="0.25">
      <c r="B59" s="8">
        <v>57</v>
      </c>
      <c r="C59" s="7">
        <v>44440</v>
      </c>
      <c r="D59" s="9">
        <f t="shared" si="4"/>
        <v>3914.3790442578593</v>
      </c>
      <c r="E59" s="10">
        <v>2.9899999999999999E-2</v>
      </c>
      <c r="F59" s="9">
        <f t="shared" si="3"/>
        <v>9.7533277852758324</v>
      </c>
      <c r="G59" s="21">
        <f t="shared" si="2"/>
        <v>249.86238080211044</v>
      </c>
      <c r="H59" s="18"/>
      <c r="I59" s="34"/>
    </row>
    <row r="60" spans="2:9" s="20" customFormat="1" ht="15.95" customHeight="1" x14ac:dyDescent="0.25">
      <c r="B60" s="8">
        <v>58</v>
      </c>
      <c r="C60" s="7">
        <v>44470</v>
      </c>
      <c r="D60" s="9">
        <f t="shared" si="4"/>
        <v>3674.2699912410249</v>
      </c>
      <c r="E60" s="10">
        <v>2.9899999999999999E-2</v>
      </c>
      <c r="F60" s="9">
        <f t="shared" si="3"/>
        <v>9.155056061508887</v>
      </c>
      <c r="G60" s="21">
        <f t="shared" si="2"/>
        <v>249.86238080211044</v>
      </c>
      <c r="H60" s="18"/>
      <c r="I60" s="34"/>
    </row>
    <row r="61" spans="2:9" s="20" customFormat="1" ht="15.95" customHeight="1" x14ac:dyDescent="0.25">
      <c r="B61" s="8">
        <v>59</v>
      </c>
      <c r="C61" s="7">
        <v>44501</v>
      </c>
      <c r="D61" s="9">
        <f t="shared" si="4"/>
        <v>3433.5626665004233</v>
      </c>
      <c r="E61" s="10">
        <v>2.9899999999999999E-2</v>
      </c>
      <c r="F61" s="9">
        <f t="shared" si="3"/>
        <v>8.5552936440302219</v>
      </c>
      <c r="G61" s="21">
        <f t="shared" si="2"/>
        <v>249.86238080211044</v>
      </c>
      <c r="H61" s="18"/>
      <c r="I61" s="34"/>
    </row>
    <row r="62" spans="2:9" s="20" customFormat="1" ht="15.95" customHeight="1" x14ac:dyDescent="0.25">
      <c r="B62" s="8">
        <v>60</v>
      </c>
      <c r="C62" s="7">
        <v>44531</v>
      </c>
      <c r="D62" s="9">
        <f t="shared" si="4"/>
        <v>3192.2555793423435</v>
      </c>
      <c r="E62" s="10">
        <v>2.9899999999999999E-2</v>
      </c>
      <c r="F62" s="9">
        <f t="shared" si="3"/>
        <v>7.9540368185280057</v>
      </c>
      <c r="G62" s="21">
        <f t="shared" si="2"/>
        <v>249.86238080211044</v>
      </c>
      <c r="H62" s="18"/>
      <c r="I62" s="34"/>
    </row>
    <row r="63" spans="2:9" s="20" customFormat="1" ht="15.95" customHeight="1" x14ac:dyDescent="0.25">
      <c r="B63" s="8">
        <v>61</v>
      </c>
      <c r="C63" s="7">
        <v>44562</v>
      </c>
      <c r="D63" s="9">
        <f t="shared" si="4"/>
        <v>2950.3472353587613</v>
      </c>
      <c r="E63" s="10">
        <v>2.9899999999999999E-2</v>
      </c>
      <c r="F63" s="9">
        <f t="shared" si="3"/>
        <v>7.3512818614355799</v>
      </c>
      <c r="G63" s="21">
        <f t="shared" si="2"/>
        <v>249.86238080211044</v>
      </c>
      <c r="H63" s="18"/>
      <c r="I63" s="34"/>
    </row>
    <row r="64" spans="2:9" s="20" customFormat="1" ht="15.95" customHeight="1" x14ac:dyDescent="0.25">
      <c r="B64" s="8">
        <v>62</v>
      </c>
      <c r="C64" s="7">
        <v>44593</v>
      </c>
      <c r="D64" s="9">
        <f t="shared" si="4"/>
        <v>2707.8361364180864</v>
      </c>
      <c r="E64" s="10">
        <v>2.9899999999999999E-2</v>
      </c>
      <c r="F64" s="9">
        <f t="shared" si="3"/>
        <v>6.7470250399083982</v>
      </c>
      <c r="G64" s="21">
        <f t="shared" si="2"/>
        <v>249.86238080211044</v>
      </c>
      <c r="H64" s="18"/>
      <c r="I64" s="34"/>
    </row>
    <row r="65" spans="2:9" s="20" customFormat="1" ht="15.95" customHeight="1" x14ac:dyDescent="0.25">
      <c r="B65" s="8">
        <v>63</v>
      </c>
      <c r="C65" s="7">
        <v>44621</v>
      </c>
      <c r="D65" s="9">
        <f t="shared" si="4"/>
        <v>2464.7207806558845</v>
      </c>
      <c r="E65" s="10">
        <v>2.9899999999999999E-2</v>
      </c>
      <c r="F65" s="9">
        <f t="shared" si="3"/>
        <v>6.1412626118009115</v>
      </c>
      <c r="G65" s="21">
        <f t="shared" si="2"/>
        <v>249.86238080211044</v>
      </c>
      <c r="H65" s="18"/>
      <c r="I65" s="34"/>
    </row>
    <row r="66" spans="2:9" s="20" customFormat="1" ht="15.95" customHeight="1" x14ac:dyDescent="0.25">
      <c r="B66" s="8">
        <v>64</v>
      </c>
      <c r="C66" s="7">
        <v>44652</v>
      </c>
      <c r="D66" s="9">
        <f t="shared" si="4"/>
        <v>2220.9996624655751</v>
      </c>
      <c r="E66" s="10">
        <v>2.9899999999999999E-2</v>
      </c>
      <c r="F66" s="9">
        <f t="shared" si="3"/>
        <v>5.5339908256433903</v>
      </c>
      <c r="G66" s="21">
        <f t="shared" si="2"/>
        <v>249.86238080211044</v>
      </c>
      <c r="H66" s="18"/>
      <c r="I66" s="34"/>
    </row>
    <row r="67" spans="2:9" s="20" customFormat="1" ht="15.95" customHeight="1" x14ac:dyDescent="0.25">
      <c r="B67" s="8">
        <v>65</v>
      </c>
      <c r="C67" s="7">
        <v>44682</v>
      </c>
      <c r="D67" s="9">
        <f t="shared" si="4"/>
        <v>1976.6712724891079</v>
      </c>
      <c r="E67" s="10">
        <v>2.9899999999999999E-2</v>
      </c>
      <c r="F67" s="9">
        <f t="shared" ref="F67:F98" si="5">D67*E67/12</f>
        <v>4.9252059206186933</v>
      </c>
      <c r="G67" s="21">
        <f t="shared" si="2"/>
        <v>249.86238080211044</v>
      </c>
      <c r="H67" s="18"/>
      <c r="I67" s="34"/>
    </row>
    <row r="68" spans="2:9" s="20" customFormat="1" ht="15.95" customHeight="1" x14ac:dyDescent="0.25">
      <c r="B68" s="8">
        <v>66</v>
      </c>
      <c r="C68" s="7">
        <v>44713</v>
      </c>
      <c r="D68" s="9">
        <f t="shared" ref="D68:D131" si="6">D67+F67-G67</f>
        <v>1731.7340976076161</v>
      </c>
      <c r="E68" s="10">
        <v>2.9899999999999999E-2</v>
      </c>
      <c r="F68" s="9">
        <f t="shared" si="5"/>
        <v>4.3149041265389769</v>
      </c>
      <c r="G68" s="21">
        <f t="shared" ref="G68:G132" si="7">IF(D68&lt;G67,(D68+F68),G67)</f>
        <v>249.86238080211044</v>
      </c>
      <c r="H68" s="18"/>
      <c r="I68" s="34"/>
    </row>
    <row r="69" spans="2:9" s="20" customFormat="1" ht="15.95" customHeight="1" x14ac:dyDescent="0.25">
      <c r="B69" s="8">
        <v>67</v>
      </c>
      <c r="C69" s="7">
        <v>44743</v>
      </c>
      <c r="D69" s="9">
        <f t="shared" si="6"/>
        <v>1486.1866209320447</v>
      </c>
      <c r="E69" s="10">
        <v>2.9899999999999999E-2</v>
      </c>
      <c r="F69" s="9">
        <f t="shared" si="5"/>
        <v>3.7030816638223443</v>
      </c>
      <c r="G69" s="21">
        <f t="shared" si="7"/>
        <v>249.86238080211044</v>
      </c>
      <c r="H69" s="18"/>
      <c r="I69" s="34"/>
    </row>
    <row r="70" spans="2:9" s="20" customFormat="1" ht="15.95" customHeight="1" x14ac:dyDescent="0.25">
      <c r="B70" s="8">
        <v>68</v>
      </c>
      <c r="C70" s="7">
        <v>44774</v>
      </c>
      <c r="D70" s="9">
        <f t="shared" si="6"/>
        <v>1240.0273217937565</v>
      </c>
      <c r="E70" s="10">
        <v>2.9899999999999999E-2</v>
      </c>
      <c r="F70" s="9">
        <f t="shared" si="5"/>
        <v>3.0897347434694429</v>
      </c>
      <c r="G70" s="21">
        <f t="shared" si="7"/>
        <v>249.86238080211044</v>
      </c>
      <c r="H70" s="18"/>
      <c r="I70" s="34"/>
    </row>
    <row r="71" spans="2:9" s="20" customFormat="1" ht="15.95" customHeight="1" x14ac:dyDescent="0.25">
      <c r="B71" s="8">
        <v>69</v>
      </c>
      <c r="C71" s="7">
        <v>44805</v>
      </c>
      <c r="D71" s="9">
        <f t="shared" si="6"/>
        <v>993.2546757351156</v>
      </c>
      <c r="E71" s="10">
        <v>2.9899999999999999E-2</v>
      </c>
      <c r="F71" s="9">
        <f t="shared" si="5"/>
        <v>2.4748595670399962</v>
      </c>
      <c r="G71" s="21">
        <f t="shared" si="7"/>
        <v>249.86238080211044</v>
      </c>
      <c r="H71" s="18"/>
      <c r="I71" s="34"/>
    </row>
    <row r="72" spans="2:9" s="20" customFormat="1" ht="15.95" customHeight="1" x14ac:dyDescent="0.25">
      <c r="B72" s="8">
        <v>70</v>
      </c>
      <c r="C72" s="7">
        <v>44835</v>
      </c>
      <c r="D72" s="9">
        <f t="shared" si="6"/>
        <v>745.8671545000451</v>
      </c>
      <c r="E72" s="10">
        <v>2.9899999999999999E-2</v>
      </c>
      <c r="F72" s="9">
        <f t="shared" si="5"/>
        <v>1.858452326629279</v>
      </c>
      <c r="G72" s="21">
        <f t="shared" si="7"/>
        <v>249.86238080211044</v>
      </c>
      <c r="H72" s="18"/>
      <c r="I72" s="34"/>
    </row>
    <row r="73" spans="2:9" s="20" customFormat="1" ht="15.95" customHeight="1" x14ac:dyDescent="0.25">
      <c r="B73" s="8">
        <v>71</v>
      </c>
      <c r="C73" s="7">
        <v>44866</v>
      </c>
      <c r="D73" s="9">
        <f t="shared" si="6"/>
        <v>497.86322602456391</v>
      </c>
      <c r="E73" s="10">
        <v>2.9899999999999999E-2</v>
      </c>
      <c r="F73" s="9">
        <f t="shared" si="5"/>
        <v>1.2405092048445383</v>
      </c>
      <c r="G73" s="21">
        <f t="shared" si="7"/>
        <v>249.86238080211044</v>
      </c>
      <c r="H73" s="18"/>
      <c r="I73" s="34"/>
    </row>
    <row r="74" spans="2:9" s="20" customFormat="1" ht="15.95" customHeight="1" x14ac:dyDescent="0.25">
      <c r="B74" s="8">
        <v>72</v>
      </c>
      <c r="C74" s="7">
        <v>44896</v>
      </c>
      <c r="D74" s="9">
        <f t="shared" si="6"/>
        <v>249.24135442729803</v>
      </c>
      <c r="E74" s="10">
        <v>2.9899999999999999E-2</v>
      </c>
      <c r="F74" s="9">
        <f t="shared" si="5"/>
        <v>0.62102637478135092</v>
      </c>
      <c r="G74" s="21">
        <f t="shared" si="7"/>
        <v>249.86238080207937</v>
      </c>
      <c r="H74" s="18"/>
      <c r="I74" s="34"/>
    </row>
    <row r="75" spans="2:9" s="20" customFormat="1" ht="15.95" customHeight="1" x14ac:dyDescent="0.25">
      <c r="B75" s="8">
        <v>73</v>
      </c>
      <c r="C75" s="7">
        <v>44927</v>
      </c>
      <c r="D75" s="9">
        <f t="shared" si="6"/>
        <v>0</v>
      </c>
      <c r="E75" s="10">
        <v>2.9899999999999999E-2</v>
      </c>
      <c r="F75" s="9">
        <f t="shared" si="5"/>
        <v>0</v>
      </c>
      <c r="G75" s="21">
        <f t="shared" si="7"/>
        <v>0</v>
      </c>
      <c r="H75" s="18"/>
      <c r="I75" s="34"/>
    </row>
    <row r="76" spans="2:9" s="20" customFormat="1" ht="15.95" customHeight="1" x14ac:dyDescent="0.25">
      <c r="B76" s="8">
        <v>74</v>
      </c>
      <c r="C76" s="7">
        <v>44958</v>
      </c>
      <c r="D76" s="9">
        <f t="shared" si="6"/>
        <v>0</v>
      </c>
      <c r="E76" s="10">
        <v>2.9899999999999999E-2</v>
      </c>
      <c r="F76" s="9">
        <f t="shared" si="5"/>
        <v>0</v>
      </c>
      <c r="G76" s="21">
        <f t="shared" si="7"/>
        <v>0</v>
      </c>
      <c r="H76" s="18"/>
      <c r="I76" s="34"/>
    </row>
    <row r="77" spans="2:9" s="20" customFormat="1" ht="15.95" customHeight="1" x14ac:dyDescent="0.25">
      <c r="B77" s="8">
        <v>75</v>
      </c>
      <c r="C77" s="7">
        <v>44986</v>
      </c>
      <c r="D77" s="9">
        <f t="shared" si="6"/>
        <v>0</v>
      </c>
      <c r="E77" s="10">
        <v>2.9899999999999999E-2</v>
      </c>
      <c r="F77" s="9">
        <f t="shared" si="5"/>
        <v>0</v>
      </c>
      <c r="G77" s="21">
        <f t="shared" si="7"/>
        <v>0</v>
      </c>
      <c r="H77" s="18"/>
      <c r="I77" s="34"/>
    </row>
    <row r="78" spans="2:9" s="20" customFormat="1" ht="15.95" customHeight="1" x14ac:dyDescent="0.25">
      <c r="B78" s="8">
        <v>76</v>
      </c>
      <c r="C78" s="7">
        <v>45017</v>
      </c>
      <c r="D78" s="9">
        <f t="shared" si="6"/>
        <v>0</v>
      </c>
      <c r="E78" s="10">
        <v>2.9899999999999999E-2</v>
      </c>
      <c r="F78" s="9">
        <f t="shared" si="5"/>
        <v>0</v>
      </c>
      <c r="G78" s="21">
        <f t="shared" si="7"/>
        <v>0</v>
      </c>
      <c r="H78" s="18"/>
      <c r="I78" s="34"/>
    </row>
    <row r="79" spans="2:9" s="20" customFormat="1" ht="15.95" customHeight="1" x14ac:dyDescent="0.25">
      <c r="B79" s="8">
        <v>77</v>
      </c>
      <c r="C79" s="7">
        <v>45047</v>
      </c>
      <c r="D79" s="9">
        <f t="shared" si="6"/>
        <v>0</v>
      </c>
      <c r="E79" s="10">
        <v>2.9899999999999999E-2</v>
      </c>
      <c r="F79" s="9">
        <f t="shared" si="5"/>
        <v>0</v>
      </c>
      <c r="G79" s="21">
        <f t="shared" si="7"/>
        <v>0</v>
      </c>
      <c r="H79" s="18"/>
      <c r="I79" s="34"/>
    </row>
    <row r="80" spans="2:9" s="20" customFormat="1" ht="15.95" customHeight="1" x14ac:dyDescent="0.25">
      <c r="B80" s="8">
        <v>78</v>
      </c>
      <c r="C80" s="7">
        <v>45078</v>
      </c>
      <c r="D80" s="9">
        <f t="shared" si="6"/>
        <v>0</v>
      </c>
      <c r="E80" s="10">
        <v>2.9899999999999999E-2</v>
      </c>
      <c r="F80" s="9">
        <f t="shared" si="5"/>
        <v>0</v>
      </c>
      <c r="G80" s="21">
        <f t="shared" si="7"/>
        <v>0</v>
      </c>
      <c r="H80" s="18"/>
      <c r="I80" s="34"/>
    </row>
    <row r="81" spans="2:9" s="20" customFormat="1" ht="15.95" customHeight="1" x14ac:dyDescent="0.25">
      <c r="B81" s="8">
        <v>79</v>
      </c>
      <c r="C81" s="7">
        <v>45108</v>
      </c>
      <c r="D81" s="9">
        <f t="shared" si="6"/>
        <v>0</v>
      </c>
      <c r="E81" s="10">
        <v>2.9899999999999999E-2</v>
      </c>
      <c r="F81" s="9">
        <f t="shared" si="5"/>
        <v>0</v>
      </c>
      <c r="G81" s="21">
        <f t="shared" si="7"/>
        <v>0</v>
      </c>
      <c r="H81" s="18"/>
      <c r="I81" s="34"/>
    </row>
    <row r="82" spans="2:9" s="20" customFormat="1" ht="15.95" customHeight="1" x14ac:dyDescent="0.25">
      <c r="B82" s="8">
        <v>80</v>
      </c>
      <c r="C82" s="7">
        <v>45139</v>
      </c>
      <c r="D82" s="9">
        <f t="shared" si="6"/>
        <v>0</v>
      </c>
      <c r="E82" s="10">
        <v>2.9899999999999999E-2</v>
      </c>
      <c r="F82" s="9">
        <f t="shared" si="5"/>
        <v>0</v>
      </c>
      <c r="G82" s="21">
        <f t="shared" si="7"/>
        <v>0</v>
      </c>
      <c r="H82" s="18"/>
      <c r="I82" s="34"/>
    </row>
    <row r="83" spans="2:9" s="20" customFormat="1" ht="15.95" customHeight="1" x14ac:dyDescent="0.25">
      <c r="B83" s="8">
        <v>81</v>
      </c>
      <c r="C83" s="7">
        <v>45170</v>
      </c>
      <c r="D83" s="9">
        <f t="shared" si="6"/>
        <v>0</v>
      </c>
      <c r="E83" s="10">
        <v>2.9899999999999999E-2</v>
      </c>
      <c r="F83" s="9">
        <f t="shared" si="5"/>
        <v>0</v>
      </c>
      <c r="G83" s="21">
        <f t="shared" si="7"/>
        <v>0</v>
      </c>
      <c r="H83" s="18"/>
      <c r="I83" s="34"/>
    </row>
    <row r="84" spans="2:9" s="20" customFormat="1" ht="15.95" customHeight="1" x14ac:dyDescent="0.25">
      <c r="B84" s="8">
        <v>82</v>
      </c>
      <c r="C84" s="7">
        <v>45200</v>
      </c>
      <c r="D84" s="9">
        <f t="shared" si="6"/>
        <v>0</v>
      </c>
      <c r="E84" s="10">
        <v>2.9899999999999999E-2</v>
      </c>
      <c r="F84" s="9">
        <f t="shared" si="5"/>
        <v>0</v>
      </c>
      <c r="G84" s="21">
        <f t="shared" si="7"/>
        <v>0</v>
      </c>
      <c r="H84" s="18"/>
      <c r="I84" s="34"/>
    </row>
    <row r="85" spans="2:9" ht="15" customHeight="1" x14ac:dyDescent="0.25">
      <c r="B85" s="8">
        <v>83</v>
      </c>
      <c r="C85" s="7">
        <v>45231</v>
      </c>
      <c r="D85" s="9">
        <f t="shared" si="6"/>
        <v>0</v>
      </c>
      <c r="E85" s="10">
        <v>2.9899999999999999E-2</v>
      </c>
      <c r="F85" s="9">
        <f t="shared" si="5"/>
        <v>0</v>
      </c>
      <c r="G85" s="21">
        <f t="shared" si="7"/>
        <v>0</v>
      </c>
      <c r="H85" s="18"/>
      <c r="I85" s="34"/>
    </row>
    <row r="86" spans="2:9" ht="15" customHeight="1" x14ac:dyDescent="0.25">
      <c r="B86" s="8">
        <v>84</v>
      </c>
      <c r="C86" s="7">
        <v>45261</v>
      </c>
      <c r="D86" s="9">
        <f t="shared" si="6"/>
        <v>0</v>
      </c>
      <c r="E86" s="10">
        <v>2.9899999999999999E-2</v>
      </c>
      <c r="F86" s="9">
        <f t="shared" si="5"/>
        <v>0</v>
      </c>
      <c r="G86" s="21">
        <f t="shared" si="7"/>
        <v>0</v>
      </c>
      <c r="H86" s="37"/>
      <c r="I86" s="37"/>
    </row>
    <row r="87" spans="2:9" ht="15" customHeight="1" x14ac:dyDescent="0.25">
      <c r="B87" s="8">
        <v>85</v>
      </c>
      <c r="C87" s="7">
        <v>45292</v>
      </c>
      <c r="D87" s="9">
        <f t="shared" si="6"/>
        <v>0</v>
      </c>
      <c r="E87" s="10">
        <v>2.9899999999999999E-2</v>
      </c>
      <c r="F87" s="9">
        <f t="shared" si="5"/>
        <v>0</v>
      </c>
      <c r="G87" s="21">
        <f t="shared" si="7"/>
        <v>0</v>
      </c>
      <c r="H87" s="37"/>
      <c r="I87" s="37"/>
    </row>
    <row r="88" spans="2:9" ht="15" customHeight="1" x14ac:dyDescent="0.25">
      <c r="B88" s="8">
        <v>86</v>
      </c>
      <c r="C88" s="7">
        <v>45323</v>
      </c>
      <c r="D88" s="9">
        <f t="shared" si="6"/>
        <v>0</v>
      </c>
      <c r="E88" s="10">
        <v>2.9899999999999999E-2</v>
      </c>
      <c r="F88" s="9">
        <f t="shared" si="5"/>
        <v>0</v>
      </c>
      <c r="G88" s="21">
        <f t="shared" si="7"/>
        <v>0</v>
      </c>
      <c r="H88" s="37"/>
      <c r="I88" s="37"/>
    </row>
    <row r="89" spans="2:9" ht="15" customHeight="1" x14ac:dyDescent="0.25">
      <c r="B89" s="8">
        <v>87</v>
      </c>
      <c r="C89" s="7">
        <v>45352</v>
      </c>
      <c r="D89" s="9">
        <f t="shared" si="6"/>
        <v>0</v>
      </c>
      <c r="E89" s="10">
        <v>2.9899999999999999E-2</v>
      </c>
      <c r="F89" s="9">
        <f t="shared" si="5"/>
        <v>0</v>
      </c>
      <c r="G89" s="21">
        <f t="shared" si="7"/>
        <v>0</v>
      </c>
      <c r="H89" s="37"/>
      <c r="I89" s="37"/>
    </row>
    <row r="90" spans="2:9" ht="15" customHeight="1" x14ac:dyDescent="0.25">
      <c r="B90" s="8">
        <v>88</v>
      </c>
      <c r="C90" s="7">
        <v>45383</v>
      </c>
      <c r="D90" s="9">
        <f t="shared" si="6"/>
        <v>0</v>
      </c>
      <c r="E90" s="10">
        <v>2.9899999999999999E-2</v>
      </c>
      <c r="F90" s="9">
        <f t="shared" si="5"/>
        <v>0</v>
      </c>
      <c r="G90" s="21">
        <f t="shared" si="7"/>
        <v>0</v>
      </c>
      <c r="H90" s="37"/>
      <c r="I90" s="37"/>
    </row>
    <row r="91" spans="2:9" ht="15" customHeight="1" x14ac:dyDescent="0.25">
      <c r="B91" s="8">
        <v>89</v>
      </c>
      <c r="C91" s="7">
        <v>45413</v>
      </c>
      <c r="D91" s="9">
        <f t="shared" si="6"/>
        <v>0</v>
      </c>
      <c r="E91" s="10">
        <v>2.9899999999999999E-2</v>
      </c>
      <c r="F91" s="9">
        <f t="shared" si="5"/>
        <v>0</v>
      </c>
      <c r="G91" s="21">
        <f t="shared" si="7"/>
        <v>0</v>
      </c>
      <c r="H91" s="37"/>
      <c r="I91" s="37"/>
    </row>
    <row r="92" spans="2:9" ht="15" customHeight="1" x14ac:dyDescent="0.25">
      <c r="B92" s="8">
        <v>90</v>
      </c>
      <c r="C92" s="7">
        <v>45444</v>
      </c>
      <c r="D92" s="9">
        <f t="shared" si="6"/>
        <v>0</v>
      </c>
      <c r="E92" s="10">
        <v>2.9899999999999999E-2</v>
      </c>
      <c r="F92" s="9">
        <f t="shared" si="5"/>
        <v>0</v>
      </c>
      <c r="G92" s="21">
        <f t="shared" si="7"/>
        <v>0</v>
      </c>
      <c r="H92" s="37"/>
      <c r="I92" s="37"/>
    </row>
    <row r="93" spans="2:9" ht="15" customHeight="1" x14ac:dyDescent="0.25">
      <c r="B93" s="8">
        <v>91</v>
      </c>
      <c r="C93" s="7">
        <v>45474</v>
      </c>
      <c r="D93" s="9">
        <f t="shared" si="6"/>
        <v>0</v>
      </c>
      <c r="E93" s="10">
        <v>2.9899999999999999E-2</v>
      </c>
      <c r="F93" s="9">
        <f t="shared" si="5"/>
        <v>0</v>
      </c>
      <c r="G93" s="21">
        <f t="shared" si="7"/>
        <v>0</v>
      </c>
      <c r="H93" s="37"/>
      <c r="I93" s="37"/>
    </row>
    <row r="94" spans="2:9" ht="15" customHeight="1" x14ac:dyDescent="0.25">
      <c r="B94" s="8">
        <v>92</v>
      </c>
      <c r="C94" s="7">
        <v>45505</v>
      </c>
      <c r="D94" s="9">
        <f t="shared" si="6"/>
        <v>0</v>
      </c>
      <c r="E94" s="10">
        <v>2.9899999999999999E-2</v>
      </c>
      <c r="F94" s="9">
        <f t="shared" si="5"/>
        <v>0</v>
      </c>
      <c r="G94" s="21">
        <f t="shared" si="7"/>
        <v>0</v>
      </c>
      <c r="H94" s="37"/>
      <c r="I94" s="37"/>
    </row>
    <row r="95" spans="2:9" ht="15" customHeight="1" x14ac:dyDescent="0.25">
      <c r="B95" s="8">
        <v>93</v>
      </c>
      <c r="C95" s="7">
        <v>45536</v>
      </c>
      <c r="D95" s="9">
        <f t="shared" si="6"/>
        <v>0</v>
      </c>
      <c r="E95" s="10">
        <v>2.9899999999999999E-2</v>
      </c>
      <c r="F95" s="9">
        <f t="shared" si="5"/>
        <v>0</v>
      </c>
      <c r="G95" s="21">
        <f t="shared" si="7"/>
        <v>0</v>
      </c>
      <c r="H95" s="37"/>
      <c r="I95" s="37"/>
    </row>
    <row r="96" spans="2:9" ht="15" customHeight="1" x14ac:dyDescent="0.25">
      <c r="B96" s="8">
        <v>94</v>
      </c>
      <c r="C96" s="7">
        <v>45566</v>
      </c>
      <c r="D96" s="9">
        <f t="shared" si="6"/>
        <v>0</v>
      </c>
      <c r="E96" s="10">
        <v>2.9899999999999999E-2</v>
      </c>
      <c r="F96" s="9">
        <f t="shared" si="5"/>
        <v>0</v>
      </c>
      <c r="G96" s="21">
        <f t="shared" si="7"/>
        <v>0</v>
      </c>
      <c r="H96" s="37"/>
      <c r="I96" s="37"/>
    </row>
    <row r="97" spans="2:9" ht="15" customHeight="1" x14ac:dyDescent="0.25">
      <c r="B97" s="8">
        <v>95</v>
      </c>
      <c r="C97" s="7">
        <v>45597</v>
      </c>
      <c r="D97" s="9">
        <f t="shared" si="6"/>
        <v>0</v>
      </c>
      <c r="E97" s="10">
        <v>2.9899999999999999E-2</v>
      </c>
      <c r="F97" s="9">
        <f t="shared" si="5"/>
        <v>0</v>
      </c>
      <c r="G97" s="21">
        <f t="shared" si="7"/>
        <v>0</v>
      </c>
      <c r="H97" s="37"/>
      <c r="I97" s="37"/>
    </row>
    <row r="98" spans="2:9" ht="15" customHeight="1" x14ac:dyDescent="0.25">
      <c r="B98" s="8">
        <v>96</v>
      </c>
      <c r="C98" s="7">
        <v>45627</v>
      </c>
      <c r="D98" s="9">
        <f t="shared" si="6"/>
        <v>0</v>
      </c>
      <c r="E98" s="10">
        <v>2.9899999999999999E-2</v>
      </c>
      <c r="F98" s="9">
        <f t="shared" si="5"/>
        <v>0</v>
      </c>
      <c r="G98" s="21">
        <f t="shared" si="7"/>
        <v>0</v>
      </c>
      <c r="H98" s="37"/>
      <c r="I98" s="37"/>
    </row>
    <row r="99" spans="2:9" ht="15" customHeight="1" x14ac:dyDescent="0.25">
      <c r="B99" s="8">
        <v>97</v>
      </c>
      <c r="C99" s="7">
        <v>45658</v>
      </c>
      <c r="D99" s="9">
        <f t="shared" si="6"/>
        <v>0</v>
      </c>
      <c r="E99" s="10">
        <v>2.9899999999999999E-2</v>
      </c>
      <c r="F99" s="9">
        <f t="shared" ref="F99:F130" si="8">D99*E99/12</f>
        <v>0</v>
      </c>
      <c r="G99" s="21">
        <f t="shared" si="7"/>
        <v>0</v>
      </c>
      <c r="H99" s="37"/>
      <c r="I99" s="37"/>
    </row>
    <row r="100" spans="2:9" ht="15" customHeight="1" x14ac:dyDescent="0.25">
      <c r="B100" s="8">
        <v>98</v>
      </c>
      <c r="C100" s="7">
        <v>45689</v>
      </c>
      <c r="D100" s="9">
        <f t="shared" si="6"/>
        <v>0</v>
      </c>
      <c r="E100" s="10">
        <v>2.9899999999999999E-2</v>
      </c>
      <c r="F100" s="9">
        <f t="shared" si="8"/>
        <v>0</v>
      </c>
      <c r="G100" s="21">
        <f t="shared" si="7"/>
        <v>0</v>
      </c>
      <c r="H100" s="37"/>
      <c r="I100" s="37"/>
    </row>
    <row r="101" spans="2:9" ht="15" customHeight="1" x14ac:dyDescent="0.25">
      <c r="B101" s="8">
        <v>99</v>
      </c>
      <c r="C101" s="7">
        <v>45717</v>
      </c>
      <c r="D101" s="9">
        <f t="shared" si="6"/>
        <v>0</v>
      </c>
      <c r="E101" s="10">
        <v>2.9899999999999999E-2</v>
      </c>
      <c r="F101" s="9">
        <f t="shared" si="8"/>
        <v>0</v>
      </c>
      <c r="G101" s="21">
        <f t="shared" si="7"/>
        <v>0</v>
      </c>
      <c r="H101" s="37"/>
      <c r="I101" s="37"/>
    </row>
    <row r="102" spans="2:9" ht="15" customHeight="1" x14ac:dyDescent="0.25">
      <c r="B102" s="8">
        <v>100</v>
      </c>
      <c r="C102" s="7">
        <v>45748</v>
      </c>
      <c r="D102" s="9">
        <f t="shared" si="6"/>
        <v>0</v>
      </c>
      <c r="E102" s="10">
        <v>2.9899999999999999E-2</v>
      </c>
      <c r="F102" s="9">
        <f t="shared" si="8"/>
        <v>0</v>
      </c>
      <c r="G102" s="21">
        <f t="shared" si="7"/>
        <v>0</v>
      </c>
      <c r="H102" s="37"/>
      <c r="I102" s="37"/>
    </row>
    <row r="103" spans="2:9" ht="15" customHeight="1" x14ac:dyDescent="0.25">
      <c r="B103" s="8">
        <v>101</v>
      </c>
      <c r="C103" s="7">
        <v>45778</v>
      </c>
      <c r="D103" s="9">
        <f t="shared" si="6"/>
        <v>0</v>
      </c>
      <c r="E103" s="10">
        <v>2.9899999999999999E-2</v>
      </c>
      <c r="F103" s="9">
        <f t="shared" si="8"/>
        <v>0</v>
      </c>
      <c r="G103" s="21">
        <f t="shared" si="7"/>
        <v>0</v>
      </c>
      <c r="H103" s="37"/>
      <c r="I103" s="37"/>
    </row>
    <row r="104" spans="2:9" ht="15" customHeight="1" x14ac:dyDescent="0.25">
      <c r="B104" s="8">
        <v>102</v>
      </c>
      <c r="C104" s="7">
        <v>45809</v>
      </c>
      <c r="D104" s="9">
        <f t="shared" si="6"/>
        <v>0</v>
      </c>
      <c r="E104" s="10">
        <v>2.9899999999999999E-2</v>
      </c>
      <c r="F104" s="9">
        <f t="shared" si="8"/>
        <v>0</v>
      </c>
      <c r="G104" s="21">
        <f t="shared" si="7"/>
        <v>0</v>
      </c>
      <c r="H104" s="37"/>
      <c r="I104" s="37"/>
    </row>
    <row r="105" spans="2:9" ht="15" customHeight="1" x14ac:dyDescent="0.25">
      <c r="B105" s="8">
        <v>103</v>
      </c>
      <c r="C105" s="7">
        <v>45839</v>
      </c>
      <c r="D105" s="9">
        <f t="shared" si="6"/>
        <v>0</v>
      </c>
      <c r="E105" s="10">
        <v>2.9899999999999999E-2</v>
      </c>
      <c r="F105" s="9">
        <f t="shared" si="8"/>
        <v>0</v>
      </c>
      <c r="G105" s="21">
        <f t="shared" si="7"/>
        <v>0</v>
      </c>
      <c r="H105" s="37"/>
      <c r="I105" s="37"/>
    </row>
    <row r="106" spans="2:9" ht="15" customHeight="1" x14ac:dyDescent="0.25">
      <c r="B106" s="8">
        <v>104</v>
      </c>
      <c r="C106" s="7">
        <v>45870</v>
      </c>
      <c r="D106" s="9">
        <f t="shared" si="6"/>
        <v>0</v>
      </c>
      <c r="E106" s="10">
        <v>2.9899999999999999E-2</v>
      </c>
      <c r="F106" s="9">
        <f t="shared" si="8"/>
        <v>0</v>
      </c>
      <c r="G106" s="21">
        <f t="shared" si="7"/>
        <v>0</v>
      </c>
      <c r="H106" s="37"/>
      <c r="I106" s="37"/>
    </row>
    <row r="107" spans="2:9" ht="15" customHeight="1" x14ac:dyDescent="0.25">
      <c r="B107" s="8">
        <v>105</v>
      </c>
      <c r="C107" s="7">
        <v>45901</v>
      </c>
      <c r="D107" s="9">
        <f t="shared" si="6"/>
        <v>0</v>
      </c>
      <c r="E107" s="10">
        <v>2.9899999999999999E-2</v>
      </c>
      <c r="F107" s="9">
        <f t="shared" si="8"/>
        <v>0</v>
      </c>
      <c r="G107" s="21">
        <f t="shared" si="7"/>
        <v>0</v>
      </c>
      <c r="H107" s="37"/>
      <c r="I107" s="37"/>
    </row>
    <row r="108" spans="2:9" ht="15" customHeight="1" x14ac:dyDescent="0.25">
      <c r="B108" s="8">
        <v>106</v>
      </c>
      <c r="C108" s="7">
        <v>45931</v>
      </c>
      <c r="D108" s="9">
        <f t="shared" si="6"/>
        <v>0</v>
      </c>
      <c r="E108" s="10">
        <v>2.9899999999999999E-2</v>
      </c>
      <c r="F108" s="9">
        <f t="shared" si="8"/>
        <v>0</v>
      </c>
      <c r="G108" s="21">
        <f t="shared" si="7"/>
        <v>0</v>
      </c>
      <c r="H108" s="37"/>
      <c r="I108" s="37"/>
    </row>
    <row r="109" spans="2:9" ht="15" customHeight="1" x14ac:dyDescent="0.25">
      <c r="B109" s="8">
        <v>107</v>
      </c>
      <c r="C109" s="7">
        <v>45962</v>
      </c>
      <c r="D109" s="9">
        <f t="shared" si="6"/>
        <v>0</v>
      </c>
      <c r="E109" s="10">
        <v>2.9899999999999999E-2</v>
      </c>
      <c r="F109" s="9">
        <f t="shared" si="8"/>
        <v>0</v>
      </c>
      <c r="G109" s="21">
        <f t="shared" si="7"/>
        <v>0</v>
      </c>
      <c r="H109" s="37"/>
      <c r="I109" s="37"/>
    </row>
    <row r="110" spans="2:9" ht="15" customHeight="1" x14ac:dyDescent="0.25">
      <c r="B110" s="8">
        <v>108</v>
      </c>
      <c r="C110" s="7">
        <v>45992</v>
      </c>
      <c r="D110" s="9">
        <f t="shared" si="6"/>
        <v>0</v>
      </c>
      <c r="E110" s="10">
        <v>2.9899999999999999E-2</v>
      </c>
      <c r="F110" s="9">
        <f t="shared" si="8"/>
        <v>0</v>
      </c>
      <c r="G110" s="21">
        <f t="shared" si="7"/>
        <v>0</v>
      </c>
      <c r="H110" s="37"/>
      <c r="I110" s="37"/>
    </row>
    <row r="111" spans="2:9" ht="15" customHeight="1" x14ac:dyDescent="0.25">
      <c r="B111" s="8">
        <v>109</v>
      </c>
      <c r="C111" s="7">
        <v>46023</v>
      </c>
      <c r="D111" s="9">
        <f t="shared" si="6"/>
        <v>0</v>
      </c>
      <c r="E111" s="10">
        <v>2.9899999999999999E-2</v>
      </c>
      <c r="F111" s="9">
        <f t="shared" si="8"/>
        <v>0</v>
      </c>
      <c r="G111" s="21">
        <f t="shared" si="7"/>
        <v>0</v>
      </c>
      <c r="H111" s="37"/>
      <c r="I111" s="37"/>
    </row>
    <row r="112" spans="2:9" ht="15" customHeight="1" x14ac:dyDescent="0.25">
      <c r="B112" s="8">
        <v>110</v>
      </c>
      <c r="C112" s="7">
        <v>46054</v>
      </c>
      <c r="D112" s="9">
        <f t="shared" si="6"/>
        <v>0</v>
      </c>
      <c r="E112" s="10">
        <v>2.9899999999999999E-2</v>
      </c>
      <c r="F112" s="9">
        <f t="shared" si="8"/>
        <v>0</v>
      </c>
      <c r="G112" s="21">
        <f t="shared" si="7"/>
        <v>0</v>
      </c>
      <c r="H112" s="37"/>
      <c r="I112" s="37"/>
    </row>
    <row r="113" spans="2:9" ht="15" customHeight="1" x14ac:dyDescent="0.25">
      <c r="B113" s="8">
        <v>111</v>
      </c>
      <c r="C113" s="7">
        <v>46082</v>
      </c>
      <c r="D113" s="9">
        <f t="shared" si="6"/>
        <v>0</v>
      </c>
      <c r="E113" s="10">
        <v>2.9899999999999999E-2</v>
      </c>
      <c r="F113" s="9">
        <f t="shared" si="8"/>
        <v>0</v>
      </c>
      <c r="G113" s="21">
        <f t="shared" si="7"/>
        <v>0</v>
      </c>
      <c r="H113" s="37"/>
      <c r="I113" s="37"/>
    </row>
    <row r="114" spans="2:9" ht="15" customHeight="1" x14ac:dyDescent="0.25">
      <c r="B114" s="8">
        <v>112</v>
      </c>
      <c r="C114" s="7">
        <v>46113</v>
      </c>
      <c r="D114" s="9">
        <f t="shared" si="6"/>
        <v>0</v>
      </c>
      <c r="E114" s="10">
        <v>2.9899999999999999E-2</v>
      </c>
      <c r="F114" s="9">
        <f t="shared" si="8"/>
        <v>0</v>
      </c>
      <c r="G114" s="21">
        <f t="shared" si="7"/>
        <v>0</v>
      </c>
      <c r="H114" s="37"/>
      <c r="I114" s="37"/>
    </row>
    <row r="115" spans="2:9" ht="15" customHeight="1" x14ac:dyDescent="0.25">
      <c r="B115" s="8">
        <v>113</v>
      </c>
      <c r="C115" s="7">
        <v>46143</v>
      </c>
      <c r="D115" s="9">
        <f t="shared" si="6"/>
        <v>0</v>
      </c>
      <c r="E115" s="10">
        <v>2.9899999999999999E-2</v>
      </c>
      <c r="F115" s="9">
        <f t="shared" si="8"/>
        <v>0</v>
      </c>
      <c r="G115" s="21">
        <f t="shared" si="7"/>
        <v>0</v>
      </c>
      <c r="H115" s="37"/>
      <c r="I115" s="37"/>
    </row>
    <row r="116" spans="2:9" ht="15" customHeight="1" x14ac:dyDescent="0.25">
      <c r="B116" s="8">
        <v>114</v>
      </c>
      <c r="C116" s="7">
        <v>46174</v>
      </c>
      <c r="D116" s="9">
        <f t="shared" si="6"/>
        <v>0</v>
      </c>
      <c r="E116" s="10">
        <v>2.9899999999999999E-2</v>
      </c>
      <c r="F116" s="9">
        <f t="shared" si="8"/>
        <v>0</v>
      </c>
      <c r="G116" s="21">
        <f t="shared" si="7"/>
        <v>0</v>
      </c>
      <c r="H116" s="37"/>
      <c r="I116" s="37"/>
    </row>
    <row r="117" spans="2:9" ht="15" customHeight="1" x14ac:dyDescent="0.25">
      <c r="B117" s="8">
        <v>115</v>
      </c>
      <c r="C117" s="7">
        <v>46204</v>
      </c>
      <c r="D117" s="9">
        <f t="shared" si="6"/>
        <v>0</v>
      </c>
      <c r="E117" s="10">
        <v>2.9899999999999999E-2</v>
      </c>
      <c r="F117" s="9">
        <f t="shared" si="8"/>
        <v>0</v>
      </c>
      <c r="G117" s="21">
        <f t="shared" si="7"/>
        <v>0</v>
      </c>
      <c r="H117" s="37"/>
      <c r="I117" s="37"/>
    </row>
    <row r="118" spans="2:9" ht="15" customHeight="1" x14ac:dyDescent="0.25">
      <c r="B118" s="8">
        <v>116</v>
      </c>
      <c r="C118" s="7">
        <v>46235</v>
      </c>
      <c r="D118" s="9">
        <f t="shared" si="6"/>
        <v>0</v>
      </c>
      <c r="E118" s="10">
        <v>2.9899999999999999E-2</v>
      </c>
      <c r="F118" s="9">
        <f t="shared" si="8"/>
        <v>0</v>
      </c>
      <c r="G118" s="21">
        <f t="shared" si="7"/>
        <v>0</v>
      </c>
      <c r="H118" s="37"/>
      <c r="I118" s="37"/>
    </row>
    <row r="119" spans="2:9" ht="15" customHeight="1" x14ac:dyDescent="0.25">
      <c r="B119" s="8">
        <v>117</v>
      </c>
      <c r="C119" s="7">
        <v>46266</v>
      </c>
      <c r="D119" s="9">
        <f t="shared" si="6"/>
        <v>0</v>
      </c>
      <c r="E119" s="10">
        <v>2.9899999999999999E-2</v>
      </c>
      <c r="F119" s="9">
        <f t="shared" si="8"/>
        <v>0</v>
      </c>
      <c r="G119" s="21">
        <f t="shared" si="7"/>
        <v>0</v>
      </c>
      <c r="H119" s="37"/>
      <c r="I119" s="37"/>
    </row>
    <row r="120" spans="2:9" ht="15" customHeight="1" x14ac:dyDescent="0.25">
      <c r="B120" s="8">
        <v>118</v>
      </c>
      <c r="C120" s="7">
        <v>46296</v>
      </c>
      <c r="D120" s="9">
        <f t="shared" si="6"/>
        <v>0</v>
      </c>
      <c r="E120" s="10">
        <v>2.9899999999999999E-2</v>
      </c>
      <c r="F120" s="9">
        <f t="shared" si="8"/>
        <v>0</v>
      </c>
      <c r="G120" s="21">
        <f t="shared" si="7"/>
        <v>0</v>
      </c>
      <c r="H120" s="37"/>
      <c r="I120" s="37"/>
    </row>
    <row r="121" spans="2:9" ht="15" customHeight="1" x14ac:dyDescent="0.25">
      <c r="B121" s="8">
        <v>119</v>
      </c>
      <c r="C121" s="7">
        <v>46327</v>
      </c>
      <c r="D121" s="9">
        <f t="shared" si="6"/>
        <v>0</v>
      </c>
      <c r="E121" s="10">
        <v>2.9899999999999999E-2</v>
      </c>
      <c r="F121" s="9">
        <f t="shared" si="8"/>
        <v>0</v>
      </c>
      <c r="G121" s="21">
        <f t="shared" si="7"/>
        <v>0</v>
      </c>
      <c r="H121" s="37"/>
      <c r="I121" s="37"/>
    </row>
    <row r="122" spans="2:9" ht="15" customHeight="1" x14ac:dyDescent="0.25">
      <c r="B122" s="8">
        <v>120</v>
      </c>
      <c r="C122" s="7">
        <v>46357</v>
      </c>
      <c r="D122" s="9">
        <f t="shared" si="6"/>
        <v>0</v>
      </c>
      <c r="E122" s="10">
        <v>2.9899999999999999E-2</v>
      </c>
      <c r="F122" s="9">
        <f t="shared" si="8"/>
        <v>0</v>
      </c>
      <c r="G122" s="21">
        <f t="shared" si="7"/>
        <v>0</v>
      </c>
      <c r="H122" s="37"/>
      <c r="I122" s="37"/>
    </row>
    <row r="123" spans="2:9" ht="15" customHeight="1" x14ac:dyDescent="0.25">
      <c r="B123" s="8">
        <v>121</v>
      </c>
      <c r="C123" s="7">
        <v>46388</v>
      </c>
      <c r="D123" s="9">
        <f t="shared" si="6"/>
        <v>0</v>
      </c>
      <c r="E123" s="10">
        <v>2.9899999999999999E-2</v>
      </c>
      <c r="F123" s="9">
        <f t="shared" si="8"/>
        <v>0</v>
      </c>
      <c r="G123" s="21">
        <f t="shared" si="7"/>
        <v>0</v>
      </c>
      <c r="H123" s="37"/>
      <c r="I123" s="37"/>
    </row>
    <row r="124" spans="2:9" ht="15" customHeight="1" x14ac:dyDescent="0.25">
      <c r="B124" s="8">
        <v>122</v>
      </c>
      <c r="C124" s="7">
        <v>46419</v>
      </c>
      <c r="D124" s="9">
        <f t="shared" si="6"/>
        <v>0</v>
      </c>
      <c r="E124" s="10">
        <v>2.9899999999999999E-2</v>
      </c>
      <c r="F124" s="9">
        <f t="shared" si="8"/>
        <v>0</v>
      </c>
      <c r="G124" s="21">
        <f t="shared" si="7"/>
        <v>0</v>
      </c>
      <c r="H124" s="37"/>
      <c r="I124" s="37"/>
    </row>
    <row r="125" spans="2:9" ht="15" customHeight="1" x14ac:dyDescent="0.25">
      <c r="B125" s="8">
        <v>123</v>
      </c>
      <c r="C125" s="7">
        <v>46447</v>
      </c>
      <c r="D125" s="9">
        <f t="shared" si="6"/>
        <v>0</v>
      </c>
      <c r="E125" s="10">
        <v>2.9899999999999999E-2</v>
      </c>
      <c r="F125" s="9">
        <f t="shared" si="8"/>
        <v>0</v>
      </c>
      <c r="G125" s="21">
        <f t="shared" si="7"/>
        <v>0</v>
      </c>
      <c r="H125" s="37"/>
      <c r="I125" s="37"/>
    </row>
    <row r="126" spans="2:9" ht="15" customHeight="1" x14ac:dyDescent="0.25">
      <c r="B126" s="8">
        <v>124</v>
      </c>
      <c r="C126" s="7">
        <v>46478</v>
      </c>
      <c r="D126" s="9">
        <f t="shared" si="6"/>
        <v>0</v>
      </c>
      <c r="E126" s="10">
        <v>2.9899999999999999E-2</v>
      </c>
      <c r="F126" s="9">
        <f t="shared" si="8"/>
        <v>0</v>
      </c>
      <c r="G126" s="21">
        <f t="shared" si="7"/>
        <v>0</v>
      </c>
      <c r="H126" s="37"/>
      <c r="I126" s="37"/>
    </row>
    <row r="127" spans="2:9" ht="15" customHeight="1" x14ac:dyDescent="0.25">
      <c r="B127" s="8">
        <v>125</v>
      </c>
      <c r="C127" s="7">
        <v>46508</v>
      </c>
      <c r="D127" s="9">
        <f t="shared" si="6"/>
        <v>0</v>
      </c>
      <c r="E127" s="10">
        <v>2.9899999999999999E-2</v>
      </c>
      <c r="F127" s="9">
        <f t="shared" si="8"/>
        <v>0</v>
      </c>
      <c r="G127" s="21">
        <f t="shared" si="7"/>
        <v>0</v>
      </c>
      <c r="H127" s="37"/>
      <c r="I127" s="37"/>
    </row>
    <row r="128" spans="2:9" ht="15" customHeight="1" x14ac:dyDescent="0.25">
      <c r="B128" s="8">
        <v>126</v>
      </c>
      <c r="C128" s="7">
        <v>46539</v>
      </c>
      <c r="D128" s="9">
        <f t="shared" si="6"/>
        <v>0</v>
      </c>
      <c r="E128" s="10">
        <v>2.9899999999999999E-2</v>
      </c>
      <c r="F128" s="9">
        <f t="shared" si="8"/>
        <v>0</v>
      </c>
      <c r="G128" s="21">
        <f t="shared" si="7"/>
        <v>0</v>
      </c>
      <c r="H128" s="37"/>
      <c r="I128" s="37"/>
    </row>
    <row r="129" spans="2:9" ht="15" customHeight="1" x14ac:dyDescent="0.25">
      <c r="B129" s="8">
        <v>127</v>
      </c>
      <c r="C129" s="7">
        <v>46569</v>
      </c>
      <c r="D129" s="9">
        <f t="shared" si="6"/>
        <v>0</v>
      </c>
      <c r="E129" s="10">
        <v>2.9899999999999999E-2</v>
      </c>
      <c r="F129" s="9">
        <f t="shared" si="8"/>
        <v>0</v>
      </c>
      <c r="G129" s="21">
        <f t="shared" si="7"/>
        <v>0</v>
      </c>
      <c r="H129" s="37"/>
      <c r="I129" s="37"/>
    </row>
    <row r="130" spans="2:9" ht="15" customHeight="1" x14ac:dyDescent="0.25">
      <c r="B130" s="8">
        <v>128</v>
      </c>
      <c r="C130" s="7">
        <v>46600</v>
      </c>
      <c r="D130" s="9">
        <f t="shared" si="6"/>
        <v>0</v>
      </c>
      <c r="E130" s="10">
        <v>2.9899999999999999E-2</v>
      </c>
      <c r="F130" s="9">
        <f t="shared" si="8"/>
        <v>0</v>
      </c>
      <c r="G130" s="21">
        <f t="shared" si="7"/>
        <v>0</v>
      </c>
      <c r="H130" s="37"/>
      <c r="I130" s="37"/>
    </row>
    <row r="131" spans="2:9" ht="15" customHeight="1" x14ac:dyDescent="0.25">
      <c r="B131" s="8">
        <v>129</v>
      </c>
      <c r="C131" s="7">
        <v>46631</v>
      </c>
      <c r="D131" s="9">
        <f t="shared" si="6"/>
        <v>0</v>
      </c>
      <c r="E131" s="10">
        <v>2.9899999999999999E-2</v>
      </c>
      <c r="F131" s="9">
        <f t="shared" ref="F131:F132" si="9">D131*E131/12</f>
        <v>0</v>
      </c>
      <c r="G131" s="21">
        <f t="shared" si="7"/>
        <v>0</v>
      </c>
      <c r="H131" s="37"/>
      <c r="I131" s="37"/>
    </row>
    <row r="132" spans="2:9" ht="15" customHeight="1" x14ac:dyDescent="0.25">
      <c r="B132" s="11">
        <v>130</v>
      </c>
      <c r="C132" s="7">
        <v>46661</v>
      </c>
      <c r="D132" s="12">
        <f>D131+F131-G131</f>
        <v>0</v>
      </c>
      <c r="E132" s="13">
        <v>2.9899999999999999E-2</v>
      </c>
      <c r="F132" s="12">
        <f t="shared" si="9"/>
        <v>0</v>
      </c>
      <c r="G132" s="21">
        <f t="shared" si="7"/>
        <v>0</v>
      </c>
      <c r="H132" s="37"/>
      <c r="I132" s="37"/>
    </row>
    <row r="133" spans="2:9" ht="15" customHeight="1" x14ac:dyDescent="0.25"/>
  </sheetData>
  <phoneticPr fontId="7" type="noConversion"/>
  <pageMargins left="0" right="0" top="0" bottom="0" header="0" footer="0"/>
  <pageSetup orientation="landscape" verticalDpi="2048" r:id="rId1"/>
  <headerFooter alignWithMargins="0">
    <oddFooter>&amp;"Helvetica,Regular"&amp;11&amp;P</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Data</vt:lpstr>
      <vt:lpstr>Welcome!</vt:lpstr>
      <vt:lpstr>BUDget</vt:lpstr>
      <vt:lpstr>Chk. Balance</vt:lpstr>
      <vt:lpstr>Sav. Balance</vt:lpstr>
      <vt:lpstr>5-Year Plan</vt:lpstr>
      <vt:lpstr>Mortgage</vt:lpstr>
      <vt:lpstr>Loan</vt:lpstr>
      <vt:lpstr>categories</vt:lpstr>
      <vt:lpstr>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Landini, Daniel</dc:creator>
  <cp:lastModifiedBy>LandiniD</cp:lastModifiedBy>
  <cp:lastPrinted>2017-02-02T19:51:20Z</cp:lastPrinted>
  <dcterms:created xsi:type="dcterms:W3CDTF">2013-02-21T22:50:44Z</dcterms:created>
  <dcterms:modified xsi:type="dcterms:W3CDTF">2017-02-28T13:03:18Z</dcterms:modified>
</cp:coreProperties>
</file>