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MARB\West Haven\FY 2020 Budget\"/>
    </mc:Choice>
  </mc:AlternateContent>
  <bookViews>
    <workbookView xWindow="0" yWindow="0" windowWidth="24000" windowHeight="9135"/>
  </bookViews>
  <sheets>
    <sheet name="General Fund Rev" sheetId="4" r:id="rId1"/>
    <sheet name="General Fund Exp" sheetId="1" r:id="rId2"/>
    <sheet name="Fire" sheetId="2" r:id="rId3"/>
    <sheet name="Sewer" sheetId="3" r:id="rId4"/>
  </sheets>
  <definedNames>
    <definedName name="_xlnm._FilterDatabase" localSheetId="1" hidden="1">'General Fund Exp'!$I$8:$I$557</definedName>
    <definedName name="actuals" localSheetId="2">#REF!</definedName>
    <definedName name="ACTUALS2" localSheetId="2">#REF!</definedName>
    <definedName name="AMORWRKT_level_principal_List" localSheetId="2">#REF!</definedName>
    <definedName name="boe" localSheetId="2">#REF!</definedName>
    <definedName name="Copy">#REF!</definedName>
    <definedName name="cr_bond_schedules_after_10_17_2003_debtserv" localSheetId="2">#REF!</definedName>
    <definedName name="_xlnm.Criteria" localSheetId="2">#REF!</definedName>
    <definedName name="_xlnm.Criteria">#REF!</definedName>
    <definedName name="_xlnm.Database" localSheetId="2">#REF!</definedName>
    <definedName name="_xlnm.Database">#REF!</definedName>
    <definedName name="DIVISION" localSheetId="2">#REF!</definedName>
    <definedName name="exp" localSheetId="2">#REF!</definedName>
    <definedName name="_xlnm.Extract" localSheetId="2">#REF!</definedName>
    <definedName name="_xlnm.Extract">#REF!</definedName>
    <definedName name="HTML_CodePage" hidden="1">1252</definedName>
    <definedName name="HTML_Control" localSheetId="2" hidden="1">{"'unauth debt for 7162001rev'!$A$1:$H$134"}</definedName>
    <definedName name="HTML_Header" hidden="1">"unauth debt for 7162001rev"</definedName>
    <definedName name="HTML_LastUpdate" hidden="1">"04/18/2001"</definedName>
    <definedName name="HTML_LineAfter" hidden="1">FALSE</definedName>
    <definedName name="HTML_LineBefore" hidden="1">FALSE</definedName>
    <definedName name="HTML_Name" hidden="1">"Fred Gilden"</definedName>
    <definedName name="HTML_OBDlg2" hidden="1">TRUE</definedName>
    <definedName name="HTML_OBDlg4" hidden="1">TRUE</definedName>
    <definedName name="HTML_OS" hidden="1">0</definedName>
    <definedName name="HTML_PathFile" hidden="1">"F:\userhome\excel\MyHTML.htm"</definedName>
    <definedName name="HTML_Title" hidden="1">"bond official statement 2001"</definedName>
    <definedName name="julfeb09" localSheetId="2">#REF!</definedName>
    <definedName name="MUNIS" localSheetId="2">#REF!</definedName>
    <definedName name="octboe" localSheetId="2">#REF!</definedName>
    <definedName name="ohboy" localSheetId="2">#REF!</definedName>
    <definedName name="_xlnm.Print_Area" localSheetId="2">Fire!$A$1:$F$129</definedName>
    <definedName name="_xlnm.Print_Area" localSheetId="1">'General Fund Exp'!$A$7:$H$604</definedName>
    <definedName name="_xlnm.Print_Area" localSheetId="0">'General Fund Rev'!$A$1:$F$123</definedName>
    <definedName name="_xlnm.Print_Area" localSheetId="3">Sewer!$A$3:$G$80</definedName>
    <definedName name="_xlnm.Print_Area">#REF!</definedName>
    <definedName name="PRINT_AREA_MI" localSheetId="2">#REF!</definedName>
    <definedName name="PRINT_AREA2" localSheetId="2">#REF!</definedName>
    <definedName name="_xlnm.Print_Titles" localSheetId="2">Fire!$1:$4</definedName>
    <definedName name="_xlnm.Print_Titles" localSheetId="1">'General Fund Exp'!$3:$5</definedName>
    <definedName name="_xlnm.Print_Titles" localSheetId="0">'General Fund Rev'!$1:$4</definedName>
    <definedName name="revenue" localSheetId="2">#REF!</definedName>
    <definedName name="SCHED1" localSheetId="2">#REF!</definedName>
    <definedName name="wtf" localSheetId="2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4" i="1" l="1"/>
  <c r="G578" i="1"/>
  <c r="G409" i="1"/>
  <c r="G513" i="1"/>
  <c r="G474" i="1"/>
  <c r="G461" i="1"/>
  <c r="G401" i="1"/>
  <c r="G381" i="1"/>
  <c r="G379" i="1"/>
  <c r="G357" i="1"/>
  <c r="G336" i="1"/>
  <c r="G328" i="1"/>
  <c r="G321" i="1"/>
  <c r="G273" i="1"/>
  <c r="G278" i="1"/>
  <c r="G271" i="1"/>
  <c r="G288" i="1"/>
  <c r="G231" i="1"/>
  <c r="G217" i="1"/>
  <c r="G171" i="1"/>
  <c r="G147" i="1"/>
  <c r="G101" i="1"/>
  <c r="G96" i="1"/>
  <c r="G83" i="1"/>
  <c r="G56" i="1"/>
  <c r="G22" i="1"/>
  <c r="H27" i="1" l="1"/>
  <c r="D119" i="1" l="1"/>
  <c r="D140" i="1"/>
  <c r="E121" i="4"/>
  <c r="E113" i="4"/>
  <c r="E91" i="4"/>
  <c r="E77" i="4"/>
  <c r="E50" i="4"/>
  <c r="E44" i="4"/>
  <c r="E39" i="4"/>
  <c r="E7" i="4"/>
  <c r="E23" i="4"/>
  <c r="E17" i="4"/>
  <c r="E8" i="4"/>
  <c r="E123" i="4" s="1"/>
  <c r="D121" i="4"/>
  <c r="D113" i="4"/>
  <c r="D91" i="4"/>
  <c r="D61" i="4"/>
  <c r="D55" i="4"/>
  <c r="D50" i="4"/>
  <c r="D44" i="4"/>
  <c r="D29" i="4"/>
  <c r="D39" i="4" s="1"/>
  <c r="D20" i="4"/>
  <c r="D23" i="4" s="1"/>
  <c r="D17" i="4"/>
  <c r="D8" i="4"/>
  <c r="D26" i="2"/>
  <c r="C93" i="2"/>
  <c r="C107" i="2" s="1"/>
  <c r="C88" i="2"/>
  <c r="C67" i="2"/>
  <c r="C74" i="2" s="1"/>
  <c r="C49" i="2"/>
  <c r="C61" i="2" s="1"/>
  <c r="C112" i="2" s="1"/>
  <c r="C15" i="2"/>
  <c r="C22" i="2" s="1"/>
  <c r="H78" i="3"/>
  <c r="G78" i="3"/>
  <c r="F78" i="3"/>
  <c r="E78" i="3"/>
  <c r="D78" i="3"/>
  <c r="H17" i="3"/>
  <c r="G17" i="3"/>
  <c r="D77" i="4" l="1"/>
  <c r="D123" i="4"/>
  <c r="C34" i="2"/>
  <c r="C26" i="2" l="1"/>
  <c r="C28" i="2" l="1"/>
  <c r="C33" i="2" s="1"/>
  <c r="H42" i="3" l="1"/>
  <c r="H80" i="3" s="1"/>
  <c r="G107" i="2"/>
  <c r="G88" i="2"/>
  <c r="G74" i="2"/>
  <c r="G61" i="2"/>
  <c r="G112" i="2" s="1"/>
  <c r="G26" i="2"/>
  <c r="G22" i="2"/>
  <c r="G113" i="4"/>
  <c r="G91" i="4"/>
  <c r="G77" i="4"/>
  <c r="G50" i="4"/>
  <c r="G44" i="4"/>
  <c r="G39" i="4"/>
  <c r="G23" i="4"/>
  <c r="G17" i="4"/>
  <c r="G8" i="4"/>
  <c r="F121" i="4"/>
  <c r="C121" i="4"/>
  <c r="C113" i="4"/>
  <c r="F91" i="4"/>
  <c r="C91" i="4"/>
  <c r="C61" i="4"/>
  <c r="C55" i="4"/>
  <c r="F55" i="4" s="1"/>
  <c r="F50" i="4"/>
  <c r="C50" i="4"/>
  <c r="F44" i="4"/>
  <c r="C44" i="4"/>
  <c r="F39" i="4"/>
  <c r="C29" i="4"/>
  <c r="C39" i="4" s="1"/>
  <c r="F23" i="4"/>
  <c r="C20" i="4"/>
  <c r="C23" i="4" s="1"/>
  <c r="F17" i="4"/>
  <c r="C17" i="4"/>
  <c r="C8" i="4"/>
  <c r="F8" i="4"/>
  <c r="G123" i="4" l="1"/>
  <c r="G127" i="4" s="1"/>
  <c r="G28" i="2"/>
  <c r="F113" i="4"/>
  <c r="F77" i="4"/>
  <c r="C77" i="4"/>
  <c r="C123" i="4" s="1"/>
  <c r="I600" i="1"/>
  <c r="I596" i="1"/>
  <c r="I575" i="1"/>
  <c r="I571" i="1"/>
  <c r="I563" i="1"/>
  <c r="I557" i="1"/>
  <c r="I545" i="1"/>
  <c r="I539" i="1"/>
  <c r="I527" i="1"/>
  <c r="I522" i="1"/>
  <c r="I510" i="1"/>
  <c r="I500" i="1"/>
  <c r="I496" i="1"/>
  <c r="I490" i="1"/>
  <c r="I471" i="1"/>
  <c r="I458" i="1"/>
  <c r="I442" i="1"/>
  <c r="I436" i="1"/>
  <c r="I430" i="1"/>
  <c r="I421" i="1"/>
  <c r="I416" i="1"/>
  <c r="I404" i="1"/>
  <c r="I391" i="1"/>
  <c r="I383" i="1"/>
  <c r="I373" i="1"/>
  <c r="I366" i="1"/>
  <c r="I340" i="1"/>
  <c r="I333" i="1"/>
  <c r="I325" i="1"/>
  <c r="I318" i="1"/>
  <c r="I300" i="1"/>
  <c r="I284" i="1"/>
  <c r="I268" i="1"/>
  <c r="I239" i="1"/>
  <c r="I224" i="1"/>
  <c r="I209" i="1"/>
  <c r="I204" i="1"/>
  <c r="I193" i="1"/>
  <c r="I177" i="1"/>
  <c r="I163" i="1"/>
  <c r="I154" i="1"/>
  <c r="I144" i="1"/>
  <c r="I140" i="1"/>
  <c r="I125" i="1"/>
  <c r="I119" i="1"/>
  <c r="I98" i="1"/>
  <c r="I92" i="1"/>
  <c r="I77" i="1"/>
  <c r="I62" i="1"/>
  <c r="I58" i="1"/>
  <c r="I47" i="1"/>
  <c r="I32" i="1"/>
  <c r="I17" i="1"/>
  <c r="G42" i="3"/>
  <c r="F42" i="3"/>
  <c r="E42" i="3"/>
  <c r="D42" i="3"/>
  <c r="F7" i="3"/>
  <c r="F17" i="3" s="1"/>
  <c r="E7" i="3"/>
  <c r="E17" i="3" s="1"/>
  <c r="D7" i="3"/>
  <c r="D17" i="3" s="1"/>
  <c r="F107" i="2"/>
  <c r="E107" i="2"/>
  <c r="D93" i="2"/>
  <c r="F88" i="2"/>
  <c r="E88" i="2"/>
  <c r="D88" i="2"/>
  <c r="F74" i="2"/>
  <c r="E74" i="2"/>
  <c r="D67" i="2"/>
  <c r="F61" i="2"/>
  <c r="E61" i="2"/>
  <c r="D49" i="2"/>
  <c r="D61" i="2" s="1"/>
  <c r="F26" i="2"/>
  <c r="E26" i="2"/>
  <c r="F22" i="2"/>
  <c r="E22" i="2"/>
  <c r="D15" i="2"/>
  <c r="G596" i="1"/>
  <c r="F596" i="1"/>
  <c r="E596" i="1"/>
  <c r="D596" i="1"/>
  <c r="H587" i="1"/>
  <c r="H596" i="1" s="1"/>
  <c r="H575" i="1"/>
  <c r="G575" i="1"/>
  <c r="F575" i="1"/>
  <c r="E575" i="1"/>
  <c r="D575" i="1"/>
  <c r="H571" i="1"/>
  <c r="G571" i="1"/>
  <c r="F571" i="1"/>
  <c r="E571" i="1"/>
  <c r="D571" i="1"/>
  <c r="H563" i="1"/>
  <c r="G563" i="1"/>
  <c r="F563" i="1"/>
  <c r="E563" i="1"/>
  <c r="D563" i="1"/>
  <c r="H557" i="1"/>
  <c r="D557" i="1"/>
  <c r="G550" i="1"/>
  <c r="G557" i="1" s="1"/>
  <c r="F550" i="1"/>
  <c r="F557" i="1" s="1"/>
  <c r="E550" i="1"/>
  <c r="E557" i="1" s="1"/>
  <c r="H545" i="1"/>
  <c r="G545" i="1"/>
  <c r="F545" i="1"/>
  <c r="E545" i="1"/>
  <c r="D545" i="1"/>
  <c r="H539" i="1"/>
  <c r="G539" i="1"/>
  <c r="F539" i="1"/>
  <c r="E539" i="1"/>
  <c r="D539" i="1"/>
  <c r="H527" i="1"/>
  <c r="G527" i="1"/>
  <c r="F527" i="1"/>
  <c r="E527" i="1"/>
  <c r="D527" i="1"/>
  <c r="H522" i="1"/>
  <c r="G522" i="1"/>
  <c r="F522" i="1"/>
  <c r="E522" i="1"/>
  <c r="D522" i="1"/>
  <c r="H510" i="1"/>
  <c r="G510" i="1"/>
  <c r="F510" i="1"/>
  <c r="E510" i="1"/>
  <c r="D510" i="1"/>
  <c r="H500" i="1"/>
  <c r="G500" i="1"/>
  <c r="F500" i="1"/>
  <c r="E500" i="1"/>
  <c r="D500" i="1"/>
  <c r="H496" i="1"/>
  <c r="G496" i="1"/>
  <c r="F496" i="1"/>
  <c r="E496" i="1"/>
  <c r="D496" i="1"/>
  <c r="H490" i="1"/>
  <c r="G490" i="1"/>
  <c r="F490" i="1"/>
  <c r="E490" i="1"/>
  <c r="D490" i="1"/>
  <c r="H471" i="1"/>
  <c r="G471" i="1"/>
  <c r="F461" i="1"/>
  <c r="F471" i="1" s="1"/>
  <c r="E461" i="1"/>
  <c r="E471" i="1" s="1"/>
  <c r="D461" i="1"/>
  <c r="D471" i="1" s="1"/>
  <c r="H458" i="1"/>
  <c r="G458" i="1"/>
  <c r="F458" i="1"/>
  <c r="E458" i="1"/>
  <c r="D458" i="1"/>
  <c r="H442" i="1"/>
  <c r="G442" i="1"/>
  <c r="F442" i="1"/>
  <c r="E442" i="1"/>
  <c r="D442" i="1"/>
  <c r="H436" i="1"/>
  <c r="G436" i="1"/>
  <c r="F436" i="1"/>
  <c r="E436" i="1"/>
  <c r="D436" i="1"/>
  <c r="H430" i="1"/>
  <c r="G430" i="1"/>
  <c r="F430" i="1"/>
  <c r="E430" i="1"/>
  <c r="D430" i="1"/>
  <c r="H421" i="1"/>
  <c r="G421" i="1"/>
  <c r="F421" i="1"/>
  <c r="E421" i="1"/>
  <c r="D421" i="1"/>
  <c r="H416" i="1"/>
  <c r="G416" i="1"/>
  <c r="F416" i="1"/>
  <c r="E416" i="1"/>
  <c r="D416" i="1"/>
  <c r="H404" i="1"/>
  <c r="G404" i="1"/>
  <c r="F404" i="1"/>
  <c r="E404" i="1"/>
  <c r="D404" i="1"/>
  <c r="H391" i="1"/>
  <c r="G391" i="1"/>
  <c r="F391" i="1"/>
  <c r="E391" i="1"/>
  <c r="D391" i="1"/>
  <c r="H383" i="1"/>
  <c r="G383" i="1"/>
  <c r="F383" i="1"/>
  <c r="E383" i="1"/>
  <c r="D383" i="1"/>
  <c r="H373" i="1"/>
  <c r="G373" i="1"/>
  <c r="F373" i="1"/>
  <c r="E373" i="1"/>
  <c r="D373" i="1"/>
  <c r="H366" i="1"/>
  <c r="G366" i="1"/>
  <c r="F366" i="1"/>
  <c r="E366" i="1"/>
  <c r="D366" i="1"/>
  <c r="H340" i="1"/>
  <c r="G340" i="1"/>
  <c r="F340" i="1"/>
  <c r="E340" i="1"/>
  <c r="D340" i="1"/>
  <c r="H333" i="1"/>
  <c r="G333" i="1"/>
  <c r="F333" i="1"/>
  <c r="E333" i="1"/>
  <c r="D333" i="1"/>
  <c r="H325" i="1"/>
  <c r="G325" i="1"/>
  <c r="F325" i="1"/>
  <c r="E325" i="1"/>
  <c r="D325" i="1"/>
  <c r="H318" i="1"/>
  <c r="G318" i="1"/>
  <c r="F318" i="1"/>
  <c r="E318" i="1"/>
  <c r="D318" i="1"/>
  <c r="H300" i="1"/>
  <c r="G300" i="1"/>
  <c r="F300" i="1"/>
  <c r="E300" i="1"/>
  <c r="D300" i="1"/>
  <c r="H284" i="1"/>
  <c r="D284" i="1"/>
  <c r="G284" i="1"/>
  <c r="F271" i="1"/>
  <c r="E271" i="1"/>
  <c r="H268" i="1"/>
  <c r="G268" i="1"/>
  <c r="F268" i="1"/>
  <c r="E268" i="1"/>
  <c r="D268" i="1"/>
  <c r="G239" i="1"/>
  <c r="F239" i="1"/>
  <c r="E239" i="1"/>
  <c r="D239" i="1"/>
  <c r="H238" i="1"/>
  <c r="H237" i="1"/>
  <c r="H228" i="1"/>
  <c r="H224" i="1"/>
  <c r="G224" i="1"/>
  <c r="F224" i="1"/>
  <c r="E224" i="1"/>
  <c r="D224" i="1"/>
  <c r="H209" i="1"/>
  <c r="G209" i="1"/>
  <c r="F209" i="1"/>
  <c r="E209" i="1"/>
  <c r="D209" i="1"/>
  <c r="H204" i="1"/>
  <c r="G204" i="1"/>
  <c r="F204" i="1"/>
  <c r="E204" i="1"/>
  <c r="D204" i="1"/>
  <c r="H193" i="1"/>
  <c r="G193" i="1"/>
  <c r="F193" i="1"/>
  <c r="E193" i="1"/>
  <c r="D193" i="1"/>
  <c r="H177" i="1"/>
  <c r="G177" i="1"/>
  <c r="F177" i="1"/>
  <c r="E177" i="1"/>
  <c r="D177" i="1"/>
  <c r="H163" i="1"/>
  <c r="G163" i="1"/>
  <c r="F163" i="1"/>
  <c r="E163" i="1"/>
  <c r="D163" i="1"/>
  <c r="H154" i="1"/>
  <c r="G154" i="1"/>
  <c r="F154" i="1"/>
  <c r="E154" i="1"/>
  <c r="D154" i="1"/>
  <c r="H144" i="1"/>
  <c r="G144" i="1"/>
  <c r="F144" i="1"/>
  <c r="E144" i="1"/>
  <c r="D144" i="1"/>
  <c r="H140" i="1"/>
  <c r="G140" i="1"/>
  <c r="F140" i="1"/>
  <c r="E140" i="1"/>
  <c r="H125" i="1"/>
  <c r="G125" i="1"/>
  <c r="F125" i="1"/>
  <c r="E125" i="1"/>
  <c r="D125" i="1"/>
  <c r="H119" i="1"/>
  <c r="G119" i="1"/>
  <c r="F119" i="1"/>
  <c r="E119" i="1"/>
  <c r="H98" i="1"/>
  <c r="G98" i="1"/>
  <c r="F98" i="1"/>
  <c r="E98" i="1"/>
  <c r="D98" i="1"/>
  <c r="H92" i="1"/>
  <c r="G92" i="1"/>
  <c r="F92" i="1"/>
  <c r="E92" i="1"/>
  <c r="D92" i="1"/>
  <c r="H77" i="1"/>
  <c r="G77" i="1"/>
  <c r="F77" i="1"/>
  <c r="E77" i="1"/>
  <c r="D77" i="1"/>
  <c r="H62" i="1"/>
  <c r="G62" i="1"/>
  <c r="F62" i="1"/>
  <c r="E62" i="1"/>
  <c r="D62" i="1"/>
  <c r="H58" i="1"/>
  <c r="G58" i="1"/>
  <c r="F58" i="1"/>
  <c r="E58" i="1"/>
  <c r="D58" i="1"/>
  <c r="H47" i="1"/>
  <c r="G47" i="1"/>
  <c r="F47" i="1"/>
  <c r="E47" i="1"/>
  <c r="D47" i="1"/>
  <c r="G32" i="1"/>
  <c r="F32" i="1"/>
  <c r="E32" i="1"/>
  <c r="D32" i="1"/>
  <c r="H32" i="1"/>
  <c r="H17" i="1"/>
  <c r="G17" i="1"/>
  <c r="F17" i="1"/>
  <c r="E17" i="1"/>
  <c r="D17" i="1"/>
  <c r="E112" i="2" l="1"/>
  <c r="F112" i="2"/>
  <c r="I602" i="1"/>
  <c r="I604" i="1" s="1"/>
  <c r="M144" i="1"/>
  <c r="M17" i="1"/>
  <c r="M328" i="1"/>
  <c r="F28" i="2"/>
  <c r="E28" i="2"/>
  <c r="E33" i="2" s="1"/>
  <c r="D74" i="2"/>
  <c r="D112" i="2" s="1"/>
  <c r="D107" i="2"/>
  <c r="G80" i="3"/>
  <c r="F80" i="3"/>
  <c r="E80" i="3"/>
  <c r="D80" i="3"/>
  <c r="F123" i="4"/>
  <c r="D602" i="1"/>
  <c r="D604" i="1" s="1"/>
  <c r="H239" i="1"/>
  <c r="H602" i="1" s="1"/>
  <c r="H604" i="1" s="1"/>
  <c r="G602" i="1"/>
  <c r="E34" i="2"/>
  <c r="D22" i="2"/>
  <c r="D28" i="2" s="1"/>
  <c r="E284" i="1"/>
  <c r="E602" i="1" s="1"/>
  <c r="F284" i="1"/>
  <c r="G604" i="1" l="1"/>
  <c r="N328" i="1"/>
  <c r="N17" i="1"/>
  <c r="M228" i="1"/>
  <c r="F602" i="1"/>
  <c r="F604" i="1" s="1"/>
  <c r="N228" i="1"/>
  <c r="N144" i="1"/>
  <c r="D34" i="2"/>
  <c r="E604" i="1"/>
  <c r="F33" i="2" l="1"/>
  <c r="F34" i="2"/>
  <c r="D33" i="2" l="1"/>
</calcChain>
</file>

<file path=xl/comments1.xml><?xml version="1.0" encoding="utf-8"?>
<comments xmlns="http://schemas.openxmlformats.org/spreadsheetml/2006/main">
  <authors>
    <author>Freund, Julian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Includes all property tax collections: RE/PP/MV</t>
        </r>
      </text>
    </comment>
  </commentList>
</comments>
</file>

<file path=xl/sharedStrings.xml><?xml version="1.0" encoding="utf-8"?>
<sst xmlns="http://schemas.openxmlformats.org/spreadsheetml/2006/main" count="991" uniqueCount="727">
  <si>
    <t>FY18</t>
  </si>
  <si>
    <t>FY 19</t>
  </si>
  <si>
    <t>FY19</t>
  </si>
  <si>
    <t>FY 20</t>
  </si>
  <si>
    <t>ACTUAL</t>
  </si>
  <si>
    <t>ORIGINAL</t>
  </si>
  <si>
    <t>REVISED</t>
  </si>
  <si>
    <t>DEPT.</t>
  </si>
  <si>
    <t>MAYOR'S</t>
  </si>
  <si>
    <t>ACCOUNT #</t>
  </si>
  <si>
    <t>DESCRIPTION</t>
  </si>
  <si>
    <t>EXPEND.</t>
  </si>
  <si>
    <t>BUDGET</t>
  </si>
  <si>
    <t>FORECAST</t>
  </si>
  <si>
    <t>RECOMM.</t>
  </si>
  <si>
    <t xml:space="preserve"> </t>
  </si>
  <si>
    <t>CITY COUNCIL</t>
  </si>
  <si>
    <t>REGULAR WAGES</t>
  </si>
  <si>
    <t>CLERK OF THE COUNCIL</t>
  </si>
  <si>
    <t>PART TIME ELECTED</t>
  </si>
  <si>
    <t>OVERTIME</t>
  </si>
  <si>
    <t>ADVERTISING</t>
  </si>
  <si>
    <t>MAINTENANCE SERVICES</t>
  </si>
  <si>
    <t>OTHER SERVICES</t>
  </si>
  <si>
    <t>MISC. EXPENSE</t>
  </si>
  <si>
    <t>TOTAL</t>
  </si>
  <si>
    <t>MAYOR</t>
  </si>
  <si>
    <t>PART TIME WAGES</t>
  </si>
  <si>
    <t>OUTSIDE PRINTING</t>
  </si>
  <si>
    <t>SUBSCRIPTIONS</t>
  </si>
  <si>
    <t>TRAINING &amp; EDUCATION</t>
  </si>
  <si>
    <t>TRAVEL EXPENSE</t>
  </si>
  <si>
    <t>BUSINESS EXPENSE</t>
  </si>
  <si>
    <t>COUNCIL OF GOVERNMENTS</t>
  </si>
  <si>
    <t>CT. CONFERENCE MUNICIP.</t>
  </si>
  <si>
    <t>U.S.CONFERENCE MAYORS</t>
  </si>
  <si>
    <t>OTHER SUPPLIES</t>
  </si>
  <si>
    <t>CORPORATION COUNSEL</t>
  </si>
  <si>
    <t>CONVENTIONS &amp; DUES</t>
  </si>
  <si>
    <t>LEGAL SERVICES</t>
  </si>
  <si>
    <t>OTHER PROF. SERVICES</t>
  </si>
  <si>
    <t>OFFICE SUPPL.</t>
  </si>
  <si>
    <t>TAX FORECLOSURE EXP.</t>
  </si>
  <si>
    <t>OTHER EQUIP.</t>
  </si>
  <si>
    <t>LIBRARY SUPPLIES</t>
  </si>
  <si>
    <t>SOFTWARE</t>
  </si>
  <si>
    <t>DEP.CORP.COUNL. (New Hire)</t>
  </si>
  <si>
    <t>51300</t>
  </si>
  <si>
    <t>LAW CLERK P/T</t>
  </si>
  <si>
    <t>PERSONNEL DEPARTMENT</t>
  </si>
  <si>
    <t>OTHER PRINTING</t>
  </si>
  <si>
    <t>OTHER EXAMS</t>
  </si>
  <si>
    <t>TELEPHONE ADMINISTRATION</t>
  </si>
  <si>
    <t xml:space="preserve">TELEPHONE </t>
  </si>
  <si>
    <t xml:space="preserve"> TOTAL</t>
  </si>
  <si>
    <t>CITY CLERK</t>
  </si>
  <si>
    <t>SEPARATION PAY</t>
  </si>
  <si>
    <t>ELECTION DAY EXPENSES</t>
  </si>
  <si>
    <t>MILEAGE ALLOWANCE REIMB.</t>
  </si>
  <si>
    <t>EQUIPMENT REPAIR</t>
  </si>
  <si>
    <t>FEES &amp; CHARGES</t>
  </si>
  <si>
    <t>DOG LICENSES</t>
  </si>
  <si>
    <t>REGISTRAR OF VOTERS</t>
  </si>
  <si>
    <t>DEPUTY REGISTRARS</t>
  </si>
  <si>
    <t>TEMPORARY PAYROLL</t>
  </si>
  <si>
    <t>EQUIPMENT MAINTENANCE</t>
  </si>
  <si>
    <t>OTHER SUPPL.</t>
  </si>
  <si>
    <t>VOTING MACHINES</t>
  </si>
  <si>
    <t>PROBATE COURT</t>
  </si>
  <si>
    <t>OFFICE EQUIP. RENTAL</t>
  </si>
  <si>
    <t>OFFICE SUPPLIES</t>
  </si>
  <si>
    <t>PLANNING &amp; DEVEL. ADMINISTRATION</t>
  </si>
  <si>
    <t>PRINTING</t>
  </si>
  <si>
    <t>MAP PRINTING</t>
  </si>
  <si>
    <t>MILEAGE</t>
  </si>
  <si>
    <t>ENGINEERING COST PLAN &amp; DEV</t>
  </si>
  <si>
    <t>ECON. DEVELOPMENT CONSULTANT</t>
  </si>
  <si>
    <t>REG'L.GROWTH PARTNERSHIP</t>
  </si>
  <si>
    <t>CT. MAIN STREET</t>
  </si>
  <si>
    <t>PUBLIC HEARING SECRETARY</t>
  </si>
  <si>
    <t>LAND ACQUISITION</t>
  </si>
  <si>
    <t>PROP. MANGMT.</t>
  </si>
  <si>
    <t>ARCHIVING     NEW ACCT .</t>
  </si>
  <si>
    <t>STAFF VESTS  NEW ACCT.</t>
  </si>
  <si>
    <t>GRANTS ADMINISTRATION</t>
  </si>
  <si>
    <t>GRANT DEVELOPMENT EXP.</t>
  </si>
  <si>
    <t>BUILDING DEPARTMENT</t>
  </si>
  <si>
    <t>CONV &amp; DUE</t>
  </si>
  <si>
    <t>BUSNSS EXP</t>
  </si>
  <si>
    <t>ENG SERVS</t>
  </si>
  <si>
    <t>EQUIP REPAIRS</t>
  </si>
  <si>
    <t>DEMO BLDGS</t>
  </si>
  <si>
    <t xml:space="preserve">ARCHIVING     NEW ACCT. </t>
  </si>
  <si>
    <t>OTHER EQUIP.  NEW ACCT.</t>
  </si>
  <si>
    <t>P/T WAGES  NEW ACCT.</t>
  </si>
  <si>
    <t>TREASURER</t>
  </si>
  <si>
    <t>COMPTROLLER</t>
  </si>
  <si>
    <t>FINANCIAL SERVICES</t>
  </si>
  <si>
    <t>FACILITY UPGRD.</t>
  </si>
  <si>
    <t>EVICTION SERVICES</t>
  </si>
  <si>
    <t>56210</t>
  </si>
  <si>
    <t>CONSULTANT</t>
  </si>
  <si>
    <t>PURCHASING / RISK MGT. DEPT.</t>
  </si>
  <si>
    <t>SUBSCRIPT. &amp; PERIODIC.</t>
  </si>
  <si>
    <t>OFFICE SUPPLIES / CITY</t>
  </si>
  <si>
    <t>OFFICE SUPPLIES / POLICE DEPT.</t>
  </si>
  <si>
    <t>INFO. &amp; TEC. D/P DEPARTMENT</t>
  </si>
  <si>
    <t>TRAINING</t>
  </si>
  <si>
    <t>OUTSIDE DATA PROC.</t>
  </si>
  <si>
    <t>MAINTENANCE SERV. AGREMT.</t>
  </si>
  <si>
    <t>OTHER REPAIR &amp; MAINT.</t>
  </si>
  <si>
    <t>SOFTWARE LICENSES</t>
  </si>
  <si>
    <t>DATA PROC. SUPPLIES</t>
  </si>
  <si>
    <t>COMPUTERS</t>
  </si>
  <si>
    <t>REGULAR WAGES = ACCT CORD.</t>
  </si>
  <si>
    <t>CENTRAL SERVICES</t>
  </si>
  <si>
    <t>POSTAGE</t>
  </si>
  <si>
    <t>OTHER REPAIRS &amp; MAINT.</t>
  </si>
  <si>
    <t>COPIER RENTAL</t>
  </si>
  <si>
    <t>VET. &amp; MEMORIAL DAY SERV.</t>
  </si>
  <si>
    <t>HOLIDAY FESTIVITIES</t>
  </si>
  <si>
    <t>COPIER SUPPLIES</t>
  </si>
  <si>
    <t>MISC. EQUIPMENT CHARGES</t>
  </si>
  <si>
    <t>COFFEE &amp; WATER</t>
  </si>
  <si>
    <t>OTHER EQUIPMENT</t>
  </si>
  <si>
    <t xml:space="preserve">SAFTY EQIP.                                  </t>
  </si>
  <si>
    <t>TAX ASSESSMENT</t>
  </si>
  <si>
    <t>BOARD OF ASSESSMENT APPEALS</t>
  </si>
  <si>
    <t>STIPENDS</t>
  </si>
  <si>
    <t>TAX COLLECTOR</t>
  </si>
  <si>
    <t>P/T WAGES FLOTER TAX/ASSMT.</t>
  </si>
  <si>
    <t xml:space="preserve">PROSS. &amp; MAIL TAX BILLS            </t>
  </si>
  <si>
    <t>PRINTING/BINDINGS</t>
  </si>
  <si>
    <t>BAD CHECKS</t>
  </si>
  <si>
    <t>MOTOR VEHICLE DELIN. TAX FEE</t>
  </si>
  <si>
    <t>EMERGENCY REPORTING SYSTEM</t>
  </si>
  <si>
    <t>LONGEVITY PMT.</t>
  </si>
  <si>
    <t>TELEPHONE EXP.</t>
  </si>
  <si>
    <t>HEALTH INSURANCE PREM.</t>
  </si>
  <si>
    <t>FICA - E.R.S. SHARE</t>
  </si>
  <si>
    <t>PENSION - CITY SHARE</t>
  </si>
  <si>
    <t>NEW</t>
  </si>
  <si>
    <t>MOTOROLA MAINTENANCE CONTRACT</t>
  </si>
  <si>
    <t>POLICE DEPT. ADMIN.</t>
  </si>
  <si>
    <t>VACATION BUY BACK</t>
  </si>
  <si>
    <t>WRK. COMP.</t>
  </si>
  <si>
    <t>ELECTRICITY/TRAFFIC LGTS.</t>
  </si>
  <si>
    <t>OUTSIDE PRINTING SERV.</t>
  </si>
  <si>
    <t>RECRUITMENT</t>
  </si>
  <si>
    <t>OTHER PRINTG. SERV.</t>
  </si>
  <si>
    <t>MEDICAL SERVICES</t>
  </si>
  <si>
    <t>VEHICLE RENTAL</t>
  </si>
  <si>
    <t>OFFICE EQUIP RENTAL</t>
  </si>
  <si>
    <t>OTHER RENT</t>
  </si>
  <si>
    <t>BOARD PRISONER</t>
  </si>
  <si>
    <t>OTHER CONTRACTUAL SERV.</t>
  </si>
  <si>
    <t>UNIFORM ALLOW.ADMIN.</t>
  </si>
  <si>
    <t>PSYCH TESTING</t>
  </si>
  <si>
    <t>OTHER EXAMINATIONS</t>
  </si>
  <si>
    <t>OTHER SUPPLIES/CRIME PREV.</t>
  </si>
  <si>
    <t>AUTO FUEL &amp; FLUIDS</t>
  </si>
  <si>
    <t>PYMNTS-OUTSIDE AGENCIES</t>
  </si>
  <si>
    <t xml:space="preserve">OTHER  PAYMENTS  </t>
  </si>
  <si>
    <t>SWAT EQUIPMENT</t>
  </si>
  <si>
    <t>EDUCATIONAL REIMB.</t>
  </si>
  <si>
    <t>POLICE DEPT. OPERATIONS</t>
  </si>
  <si>
    <t>EXTRA EARNINGS</t>
  </si>
  <si>
    <t>P.D. MANPOWER O/T</t>
  </si>
  <si>
    <t>INTERCITY SPECIAL DUTY</t>
  </si>
  <si>
    <t>SHIFT DIFFERENTIAL UNIFORM P.D.</t>
  </si>
  <si>
    <t>LONGEVITY</t>
  </si>
  <si>
    <t>WORKER'S COMP.</t>
  </si>
  <si>
    <t>UNIFORM ALLOW.- FULL TIME</t>
  </si>
  <si>
    <t>BALLISTIC VEST REPLACE.</t>
  </si>
  <si>
    <t>POLICE DEPT. SUPPORT</t>
  </si>
  <si>
    <t>P/T WAGES CROSS. GRDS.</t>
  </si>
  <si>
    <t>P.D. TRAINING O/T</t>
  </si>
  <si>
    <t>WOKERS COMP.</t>
  </si>
  <si>
    <t>UNIFORM ALLOW. - PART TIME</t>
  </si>
  <si>
    <t>TRAFFIC SUPPLIES</t>
  </si>
  <si>
    <t>LAB. SUPPLIES</t>
  </si>
  <si>
    <t>FIREARM SUPPLIES</t>
  </si>
  <si>
    <t>ANIMAL CONTROL</t>
  </si>
  <si>
    <t>VAC.BUY BACK</t>
  </si>
  <si>
    <t>SEPAR. PAY</t>
  </si>
  <si>
    <t>UTILITIES</t>
  </si>
  <si>
    <t>VETERINARY SERVICES</t>
  </si>
  <si>
    <t>UNIFORMS- F/T &amp; PT</t>
  </si>
  <si>
    <t>UNIFORMS-P/T</t>
  </si>
  <si>
    <t>DOG FOOD</t>
  </si>
  <si>
    <t xml:space="preserve">SPAY &amp; NEUTER </t>
  </si>
  <si>
    <t>EMERGENCY MANAGEMENT</t>
  </si>
  <si>
    <t>OTHER CHARGES</t>
  </si>
  <si>
    <t>PUBLIC WORKS ADMINISTRATION</t>
  </si>
  <si>
    <t>P/T  WAGES SIDEWLK.&amp;TREE INSPEC.HARBORMASTER</t>
  </si>
  <si>
    <t>TOWN ROAD AID</t>
  </si>
  <si>
    <t>CLOTHING &amp; UNIFORMS</t>
  </si>
  <si>
    <t>ENGINEERING</t>
  </si>
  <si>
    <t>PROF. LICENSE FEE</t>
  </si>
  <si>
    <t>MS4  MAMDATES</t>
  </si>
  <si>
    <t>VEHICLE MAINTENANCE</t>
  </si>
  <si>
    <t xml:space="preserve">CONFERENCES/SHOWS               </t>
  </si>
  <si>
    <t xml:space="preserve">TRAINING/DUES/SUBSC                </t>
  </si>
  <si>
    <t xml:space="preserve">MOTOR VEHICLE MAINT. </t>
  </si>
  <si>
    <t>SPL. EQUIP. REPAIR</t>
  </si>
  <si>
    <t>GROUNDS MAINT.</t>
  </si>
  <si>
    <t>EMISSIONS TESTING</t>
  </si>
  <si>
    <t>TIRE REPAIR &amp; SERV.</t>
  </si>
  <si>
    <t>SECURITY SYSTEM</t>
  </si>
  <si>
    <t>HAZARDOUS WASTE DISPOSAL</t>
  </si>
  <si>
    <t>MOTOR VEHICLE PARTS</t>
  </si>
  <si>
    <t>TIRES, TUBES &amp; BATTERIES</t>
  </si>
  <si>
    <t>TOOLS &amp;  MISC EQUIPMENT</t>
  </si>
  <si>
    <t>JANTRL. SUPL.</t>
  </si>
  <si>
    <t>SAFETY SUPPLIES</t>
  </si>
  <si>
    <t>SNOW REMOV. EQUIPMENT</t>
  </si>
  <si>
    <t>BROOMS &amp; SWEEPERS</t>
  </si>
  <si>
    <t>OTHER  EQUIPMENT</t>
  </si>
  <si>
    <t>COMPOST SITE</t>
  </si>
  <si>
    <t>HAZARDOUS WASTE PICKUP</t>
  </si>
  <si>
    <t>SOLID WASTE</t>
  </si>
  <si>
    <t>CONDOS TRASH PICKUP</t>
  </si>
  <si>
    <t>TRASH PICKUP</t>
  </si>
  <si>
    <t>TRASH PICKUP - CITY BUILD.</t>
  </si>
  <si>
    <t>TIPPING FEES DISPOSAL</t>
  </si>
  <si>
    <t>HAZARDOUS WASTE - CITY</t>
  </si>
  <si>
    <t>RECYCLING PICKUP</t>
  </si>
  <si>
    <t>PORTABLE RESTROOMS</t>
  </si>
  <si>
    <t>GROUNDS MAINTENANCE</t>
  </si>
  <si>
    <t>MAINT. SERV. AGREMT.</t>
  </si>
  <si>
    <t>EQUIP.  MAINTENANCE</t>
  </si>
  <si>
    <t>STREET MARKING PAINT</t>
  </si>
  <si>
    <t>OTHER OPER. SUPPLIES</t>
  </si>
  <si>
    <t>LIGHT POLE</t>
  </si>
  <si>
    <t>BUILDING MAINTENANCE</t>
  </si>
  <si>
    <t>HVAC MAINTENANCE</t>
  </si>
  <si>
    <t>MAINT. SERVICE AGREMT.</t>
  </si>
  <si>
    <t>BLDG. MAINTENANCE</t>
  </si>
  <si>
    <t>JANITORIAL SUPPLIES</t>
  </si>
  <si>
    <t>HIGHWAYS &amp; PARKS ADMIN</t>
  </si>
  <si>
    <t>STORM EXPENSE</t>
  </si>
  <si>
    <t>SHIFT DIFFERENTI'L CIVILIAN</t>
  </si>
  <si>
    <t>STREET LIGHTING</t>
  </si>
  <si>
    <t>GROUNDS MAINT.BIKE PATH</t>
  </si>
  <si>
    <t>RENTAL OF LAND</t>
  </si>
  <si>
    <t>MISC. CONSTR. SUPPL. HWY.&amp; PRK.</t>
  </si>
  <si>
    <t>HIGHWAYS &amp; PARKS ADMIN.</t>
  </si>
  <si>
    <t>PARKS MAINTENANCE</t>
  </si>
  <si>
    <t>UTILITIES / WATER</t>
  </si>
  <si>
    <t>WATER</t>
  </si>
  <si>
    <t>BLDG MAINTENANCE</t>
  </si>
  <si>
    <t>GROUNDS MAINT.PRKS.&amp; FIELDS</t>
  </si>
  <si>
    <t>OUTSIDE CONTRACTORS</t>
  </si>
  <si>
    <t>OTHER REPAIRS / MAINT.</t>
  </si>
  <si>
    <t>MISC.CONSTR SUPPLIES</t>
  </si>
  <si>
    <t>STORM/ EMER. LOSSES</t>
  </si>
  <si>
    <t>TREE DEPT.</t>
  </si>
  <si>
    <t>TREE MAINTENANCE</t>
  </si>
  <si>
    <t>OPER.SUPPLIES</t>
  </si>
  <si>
    <t>TREES &amp; SHRUBS</t>
  </si>
  <si>
    <t>HUMAN RESOURCES</t>
  </si>
  <si>
    <t>COMMUNITY CENTER ATTENDT.</t>
  </si>
  <si>
    <t>SUMMER TEMPORARY PAYROLL</t>
  </si>
  <si>
    <t>VETS MEM. DAY SERVS.</t>
  </si>
  <si>
    <t>BAND CONCERTS</t>
  </si>
  <si>
    <t>HOLIDAY FESTIVITES</t>
  </si>
  <si>
    <t>OPER.SUPPLIES SUMMER TEMPS.</t>
  </si>
  <si>
    <t>BEAUTIFCAT. PROG.</t>
  </si>
  <si>
    <t>OUTSIDE AGEN.REG.MENTAL HEALTH</t>
  </si>
  <si>
    <t>N.H TRANSIT FEES &amp; CHARGES</t>
  </si>
  <si>
    <t>CLIENT ASSISTANCE</t>
  </si>
  <si>
    <t>ELDERLY SERVICES</t>
  </si>
  <si>
    <t>SR.CNT.  P/T (1)</t>
  </si>
  <si>
    <t>ALLINGTWN SR.CNT. P/T (2)</t>
  </si>
  <si>
    <t>INSTRUCTORS</t>
  </si>
  <si>
    <t>MOTOR VEHICLE MAINT.</t>
  </si>
  <si>
    <t>RENTAL OF VEHICLES</t>
  </si>
  <si>
    <t>TRANSPORTATION CONTRACT</t>
  </si>
  <si>
    <t>ELDERLY NUTRITION</t>
  </si>
  <si>
    <t>RECREATIONAL SERVICES</t>
  </si>
  <si>
    <t>RECREATION AIDES</t>
  </si>
  <si>
    <t>BEACH CONSTABLES</t>
  </si>
  <si>
    <t>SPEC ACTIVITY INSTRUCTORS</t>
  </si>
  <si>
    <t>SUPERV. &amp; INSTRUCTORS</t>
  </si>
  <si>
    <t>LIFE GUARDS</t>
  </si>
  <si>
    <t>BEACH STICKERS</t>
  </si>
  <si>
    <t>MEDICAL SUPPL. FIRST AID KITS</t>
  </si>
  <si>
    <t>RECREATION SUPPLIES</t>
  </si>
  <si>
    <t xml:space="preserve">OUTSIDE AGEN. W.H. YOUTH ASSOC. </t>
  </si>
  <si>
    <t>RECREATION EQUIPMENT</t>
  </si>
  <si>
    <t>DAY CAMP PROGRAM</t>
  </si>
  <si>
    <t>BENNETT RINK PROGRAMS</t>
  </si>
  <si>
    <t>RENTAL OF BLDGS.</t>
  </si>
  <si>
    <t>AQUATIC PROGRAMS</t>
  </si>
  <si>
    <t>AQUA INSTRUCTORS</t>
  </si>
  <si>
    <t>SWIMMING POOL STAFF</t>
  </si>
  <si>
    <t>SWIM TEAM COACH</t>
  </si>
  <si>
    <t>P / T WAGES POOL CUSTODIANS</t>
  </si>
  <si>
    <t>OTHER CONT. SERVICES</t>
  </si>
  <si>
    <t xml:space="preserve">SPECIAL ACTIVITY SUPPLIES </t>
  </si>
  <si>
    <t>HEALTH DEPARTMENT</t>
  </si>
  <si>
    <t>PEST CONTROL</t>
  </si>
  <si>
    <t>UNIFORMS-FULL TIME</t>
  </si>
  <si>
    <t>MEDICAL SUPPLIES</t>
  </si>
  <si>
    <t xml:space="preserve"> LIBRARY</t>
  </si>
  <si>
    <t xml:space="preserve"> LIBRARY EXPENSES</t>
  </si>
  <si>
    <t>CITY INSURANCE PREMIUMS</t>
  </si>
  <si>
    <t>PROPERTY INSURANCE</t>
  </si>
  <si>
    <t>AUTO INS.</t>
  </si>
  <si>
    <t>GEN'L LIABILITY</t>
  </si>
  <si>
    <t>UMBRELLA POLICY</t>
  </si>
  <si>
    <t>LAW ENF. PRM.</t>
  </si>
  <si>
    <t>PUBLIC OFFICIALS LIABILITY</t>
  </si>
  <si>
    <t>OTHER PREMIUMS</t>
  </si>
  <si>
    <t>CITY INSURANCE - RETENTION</t>
  </si>
  <si>
    <t>AUTO DAMAGES</t>
  </si>
  <si>
    <t>GENERAL LIABILITY LOSSES</t>
  </si>
  <si>
    <t>OTHER LOSSES</t>
  </si>
  <si>
    <t>EMPLOYEE BENEFITS</t>
  </si>
  <si>
    <t>LIFE INSURANCE PREM.</t>
  </si>
  <si>
    <t>FICA-CITY</t>
  </si>
  <si>
    <t>401-K - CITY</t>
  </si>
  <si>
    <t xml:space="preserve">PENSION - POLICE </t>
  </si>
  <si>
    <t>LONG TERM DISABIL. PREM.</t>
  </si>
  <si>
    <t>EDUCATION REIMBURSEMENT</t>
  </si>
  <si>
    <t>STATE MANDATED BENEFITS</t>
  </si>
  <si>
    <t>CT. UNEMPLOYMENT COMP.</t>
  </si>
  <si>
    <t>HEART &amp; HYPER COMP.</t>
  </si>
  <si>
    <t>WORKER'S COMP PREM.</t>
  </si>
  <si>
    <t>DEBT SERVICE PAYMENTS</t>
  </si>
  <si>
    <t>BOND EXPENSE</t>
  </si>
  <si>
    <t>GEN'L PURPOSE-PRINCIPAL</t>
  </si>
  <si>
    <t>GEN'L PURPOSE-INTEREST</t>
  </si>
  <si>
    <t>GEN'L PURPOSE BANS -INTEREST</t>
  </si>
  <si>
    <t>CLEAN WATERFUND PMTS.</t>
  </si>
  <si>
    <t>MED COM</t>
  </si>
  <si>
    <t>PYMNTS-OUTSIDE AGEN.MED. COM.</t>
  </si>
  <si>
    <t>CONTINGENCY EXPENSES</t>
  </si>
  <si>
    <t>UNALLOCATED CONTINGENCY</t>
  </si>
  <si>
    <t>New</t>
  </si>
  <si>
    <t>FURLOUGH</t>
  </si>
  <si>
    <t>MILEAGE ALLOWANCE (city wide)</t>
  </si>
  <si>
    <t>PRIMARY EXPENSE</t>
  </si>
  <si>
    <t>ACTUARIAL STUDY</t>
  </si>
  <si>
    <t>ELECTION EXPENSE</t>
  </si>
  <si>
    <t>BANK FEES</t>
  </si>
  <si>
    <t>DOG REPORT</t>
  </si>
  <si>
    <t xml:space="preserve">new </t>
  </si>
  <si>
    <t>MEDICAL RUN-OFF</t>
  </si>
  <si>
    <t>SELF-FUNDED CLAIM MARGIN (3%)</t>
  </si>
  <si>
    <t xml:space="preserve">MISCELLANEOUS </t>
  </si>
  <si>
    <t>D M V  EXP.</t>
  </si>
  <si>
    <t>SEIZED ASSET DEFICIT</t>
  </si>
  <si>
    <t>new acct.</t>
  </si>
  <si>
    <t>LIBRARY CONTINGENCY</t>
  </si>
  <si>
    <t>MARB EXP.</t>
  </si>
  <si>
    <t xml:space="preserve">RESERVE FOR DEFICIT REDUCTION </t>
  </si>
  <si>
    <t>CITY TOTAL</t>
  </si>
  <si>
    <t>BOARD OF EDUCATION TOTAL</t>
  </si>
  <si>
    <t>CITY OF WEST HAVEN FIRE DEPARTMENT ALLINGTOWN</t>
  </si>
  <si>
    <t>FISCAL YEAR 2018 - 2019 BUDGET</t>
  </si>
  <si>
    <t>2018-2019</t>
  </si>
  <si>
    <t>2019-2020</t>
  </si>
  <si>
    <t>Forecast</t>
  </si>
  <si>
    <t>MAYOR REC.</t>
  </si>
  <si>
    <t xml:space="preserve">     Donations (UNH &amp; Yale)</t>
  </si>
  <si>
    <t xml:space="preserve">     State of CT - Pilot Payment</t>
  </si>
  <si>
    <t xml:space="preserve">     RWA Pilot Direct Payment</t>
  </si>
  <si>
    <t xml:space="preserve">     FEMA Grant </t>
  </si>
  <si>
    <t xml:space="preserve">     Muni Transitional Grant</t>
  </si>
  <si>
    <t xml:space="preserve">     Bundle Billing</t>
  </si>
  <si>
    <t xml:space="preserve">     Insurance Recovery</t>
  </si>
  <si>
    <t xml:space="preserve">     Transportation Fees</t>
  </si>
  <si>
    <t xml:space="preserve">     Workmen's Comp. Reimburse.</t>
  </si>
  <si>
    <t xml:space="preserve">     Permits, Plan Reviews &amp; Inspect.Fees</t>
  </si>
  <si>
    <t xml:space="preserve">     Insurance Reimburse</t>
  </si>
  <si>
    <t xml:space="preserve">     Equipment Sale</t>
  </si>
  <si>
    <t xml:space="preserve">     SPS Reimbursements</t>
  </si>
  <si>
    <t xml:space="preserve">     Lock-out Payments</t>
  </si>
  <si>
    <t xml:space="preserve">     Pension Disbursement</t>
  </si>
  <si>
    <t xml:space="preserve">     Volunteer Housing</t>
  </si>
  <si>
    <t>NON TAX INCOME</t>
  </si>
  <si>
    <t xml:space="preserve">    Tax Collections</t>
  </si>
  <si>
    <t xml:space="preserve">    Back taxes</t>
  </si>
  <si>
    <t>TAX INCOME</t>
  </si>
  <si>
    <t xml:space="preserve">TOTAL INCOME </t>
  </si>
  <si>
    <t>PERSONNEL EXPENSES</t>
  </si>
  <si>
    <t>MAINTENANCE &amp; EQUIPMENT</t>
  </si>
  <si>
    <t>ADMINISTRATION</t>
  </si>
  <si>
    <t>FIXED EXPENSES</t>
  </si>
  <si>
    <t>TOTAL EXPENSES</t>
  </si>
  <si>
    <t>TOTAL INCOME</t>
  </si>
  <si>
    <t>OPERATING BUDGET</t>
  </si>
  <si>
    <t xml:space="preserve">     Management Salaries</t>
  </si>
  <si>
    <t xml:space="preserve">     Firefighters Salaries</t>
  </si>
  <si>
    <t xml:space="preserve">     Holiday Pay</t>
  </si>
  <si>
    <t xml:space="preserve">     Shift Coverage (vac/sick/injury)</t>
  </si>
  <si>
    <t xml:space="preserve">     SPS Jobs</t>
  </si>
  <si>
    <t xml:space="preserve">     Employee Termination Pay (Sick Day Pay)</t>
  </si>
  <si>
    <t xml:space="preserve">     Garcia (Fair Labor Standards Act)</t>
  </si>
  <si>
    <t xml:space="preserve">     Uniforms</t>
  </si>
  <si>
    <t xml:space="preserve">     Life Insurance</t>
  </si>
  <si>
    <t xml:space="preserve">     Pension Plan (District's Share)</t>
  </si>
  <si>
    <t xml:space="preserve">     Pension Plan (Retirees benefit)</t>
  </si>
  <si>
    <t xml:space="preserve">     Heart &amp; Hypertension</t>
  </si>
  <si>
    <t xml:space="preserve">     Workman's Comp. Insurance</t>
  </si>
  <si>
    <t xml:space="preserve">     Medical Plan (BC/BS, Dental)</t>
  </si>
  <si>
    <t xml:space="preserve">     Supplemental Insurance (Carve out plan)</t>
  </si>
  <si>
    <t xml:space="preserve">     Education Incentive (EMT-Certification)</t>
  </si>
  <si>
    <t xml:space="preserve">     Additional pen. Funding</t>
  </si>
  <si>
    <t xml:space="preserve">     Self-funded claim margin (3%)</t>
  </si>
  <si>
    <t xml:space="preserve">     Volunteer Funding</t>
  </si>
  <si>
    <t xml:space="preserve">     401 (k) contribution</t>
  </si>
  <si>
    <t xml:space="preserve">     Capital Improvement Fund</t>
  </si>
  <si>
    <t xml:space="preserve">     Building Maintenance</t>
  </si>
  <si>
    <t xml:space="preserve">     Equipment Purchase/Maintenance</t>
  </si>
  <si>
    <t xml:space="preserve">     Gear and Battery Replacement</t>
  </si>
  <si>
    <t xml:space="preserve">     Life Pak 15/Lucas Tool</t>
  </si>
  <si>
    <t xml:space="preserve">     New Tower/Engine 2 Loan Repayment</t>
  </si>
  <si>
    <t xml:space="preserve">     Radio</t>
  </si>
  <si>
    <t xml:space="preserve">     Hydrants</t>
  </si>
  <si>
    <t xml:space="preserve">     New Truck 1</t>
  </si>
  <si>
    <t xml:space="preserve">     Training Expenses</t>
  </si>
  <si>
    <t xml:space="preserve">     Commissioners Expense</t>
  </si>
  <si>
    <t xml:space="preserve">     Chief Officers Expense</t>
  </si>
  <si>
    <t xml:space="preserve">     Fire Marshal Office</t>
  </si>
  <si>
    <t xml:space="preserve">     Auditor</t>
  </si>
  <si>
    <t xml:space="preserve">     Actuarial</t>
  </si>
  <si>
    <t xml:space="preserve">     OPM Medical Audit</t>
  </si>
  <si>
    <t xml:space="preserve">     Attorney/Litigation</t>
  </si>
  <si>
    <t xml:space="preserve">     Social Security &amp; Medicare</t>
  </si>
  <si>
    <t xml:space="preserve">     Heating (S.C.G.C.)</t>
  </si>
  <si>
    <t xml:space="preserve">     U.I.</t>
  </si>
  <si>
    <t xml:space="preserve">     RWA (Fire Flows)</t>
  </si>
  <si>
    <t xml:space="preserve">     RWA (Domestic)</t>
  </si>
  <si>
    <t xml:space="preserve">     Telephone</t>
  </si>
  <si>
    <t xml:space="preserve">     Emer. Reporting System </t>
  </si>
  <si>
    <t xml:space="preserve">     Medical Testing</t>
  </si>
  <si>
    <t xml:space="preserve">     Office Supplies</t>
  </si>
  <si>
    <t xml:space="preserve">     Gasoline &amp; Diesel</t>
  </si>
  <si>
    <t xml:space="preserve">     Medical Equipment</t>
  </si>
  <si>
    <t xml:space="preserve">     Liability Insurance</t>
  </si>
  <si>
    <t xml:space="preserve">     Computers</t>
  </si>
  <si>
    <t xml:space="preserve">     Contingency</t>
  </si>
  <si>
    <t xml:space="preserve">     Deficit Reduction </t>
  </si>
  <si>
    <t xml:space="preserve">     Firehouse Software</t>
  </si>
  <si>
    <t xml:space="preserve">     Allingtown Debt Service</t>
  </si>
  <si>
    <t>SEWER USE OPERATING FUND</t>
  </si>
  <si>
    <t>FY19/20</t>
  </si>
  <si>
    <t>ACCOUNT#</t>
  </si>
  <si>
    <t>REVENUE</t>
  </si>
  <si>
    <t>sewer use fee revenue</t>
  </si>
  <si>
    <t>prior year levy</t>
  </si>
  <si>
    <t>interest, liens-current</t>
  </si>
  <si>
    <t>interest, liens, delinquent</t>
  </si>
  <si>
    <t>septage disposal</t>
  </si>
  <si>
    <t>orange share serv chg.</t>
  </si>
  <si>
    <t>orange cwf</t>
  </si>
  <si>
    <t>nitro</t>
  </si>
  <si>
    <t>miscellaneous</t>
  </si>
  <si>
    <t>TOTAL REVENUE</t>
  </si>
  <si>
    <t>EXPENSES</t>
  </si>
  <si>
    <t>regular wages</t>
  </si>
  <si>
    <t>sewer board clerk</t>
  </si>
  <si>
    <t>telephone &amp; electricity</t>
  </si>
  <si>
    <t>business expense</t>
  </si>
  <si>
    <t>financial services</t>
  </si>
  <si>
    <t>engineering services</t>
  </si>
  <si>
    <t>dawson ave.</t>
  </si>
  <si>
    <t>equipment maint.</t>
  </si>
  <si>
    <t>state permit</t>
  </si>
  <si>
    <t>heating oil</t>
  </si>
  <si>
    <t>fringe benefits</t>
  </si>
  <si>
    <t>cwf debt serv. (existing)</t>
  </si>
  <si>
    <t>capital improv.-plant</t>
  </si>
  <si>
    <t>cap. improv-collection</t>
  </si>
  <si>
    <t>chemical feed (ORPS)</t>
  </si>
  <si>
    <t>nitrogen credits</t>
  </si>
  <si>
    <t>nitrogen chemical</t>
  </si>
  <si>
    <t>clean water  (new)</t>
  </si>
  <si>
    <t>Reserve for Deficit</t>
  </si>
  <si>
    <t>oder control debt serv.</t>
  </si>
  <si>
    <t>reg. wages</t>
  </si>
  <si>
    <t>overtime</t>
  </si>
  <si>
    <t>gas heat</t>
  </si>
  <si>
    <t>gases</t>
  </si>
  <si>
    <t>electricit</t>
  </si>
  <si>
    <t>water</t>
  </si>
  <si>
    <t>telephone</t>
  </si>
  <si>
    <t>maint. Serv.</t>
  </si>
  <si>
    <t>m.v. maint.</t>
  </si>
  <si>
    <t>other rent</t>
  </si>
  <si>
    <t>other serv.</t>
  </si>
  <si>
    <t>trsh. Pickup</t>
  </si>
  <si>
    <t>supp &amp; mat.</t>
  </si>
  <si>
    <t>heat oil</t>
  </si>
  <si>
    <t>auto fuel</t>
  </si>
  <si>
    <t>misc equip</t>
  </si>
  <si>
    <t>jantrl suppl</t>
  </si>
  <si>
    <t>chemicals</t>
  </si>
  <si>
    <t>safty suppl</t>
  </si>
  <si>
    <t>lab suppl</t>
  </si>
  <si>
    <t>cloth &amp; unif</t>
  </si>
  <si>
    <t>fringe ben</t>
  </si>
  <si>
    <t>fica</t>
  </si>
  <si>
    <t>gen. liabil.</t>
  </si>
  <si>
    <t>Worker's Compensation</t>
  </si>
  <si>
    <t>nitrogen chem.</t>
  </si>
  <si>
    <t>outside svcs</t>
  </si>
  <si>
    <t xml:space="preserve">misc </t>
  </si>
  <si>
    <t>TOTAL EXPENSE</t>
  </si>
  <si>
    <t>5-Yr Plan</t>
  </si>
  <si>
    <t>Financial Positions</t>
  </si>
  <si>
    <t>Advance Funding OPEB Trust</t>
  </si>
  <si>
    <t>Administrative Efficiency Savings</t>
  </si>
  <si>
    <t>Administrative Efficiency Costs</t>
  </si>
  <si>
    <t>Net Savings</t>
  </si>
  <si>
    <t>CURRENT PROPERTY TAX LEVY</t>
  </si>
  <si>
    <t>10124041-41100</t>
  </si>
  <si>
    <t>current property tax levy - MV</t>
  </si>
  <si>
    <t>current property tax levy - R/E, PP</t>
  </si>
  <si>
    <t>Subtotal</t>
  </si>
  <si>
    <t>NON CURRENT TAXES</t>
  </si>
  <si>
    <t>10124041-41101</t>
  </si>
  <si>
    <t>motor vehicle supp. pa 76-338</t>
  </si>
  <si>
    <t>10124041-41200</t>
  </si>
  <si>
    <t>prior years tax lien levy</t>
  </si>
  <si>
    <t>10124041-41210</t>
  </si>
  <si>
    <t>prior years tax lien sale</t>
  </si>
  <si>
    <t>10124041-41300</t>
  </si>
  <si>
    <t>suspense tax</t>
  </si>
  <si>
    <t>10124041-new</t>
  </si>
  <si>
    <t>Pers. Prop. Tax Audits</t>
  </si>
  <si>
    <t>10124041-41660</t>
  </si>
  <si>
    <t>non-cur.per.prop. taxes</t>
  </si>
  <si>
    <t>INTEREST &amp; LIEN FEES</t>
  </si>
  <si>
    <t>10124041-41610</t>
  </si>
  <si>
    <t>current property tax interest</t>
  </si>
  <si>
    <t>10124041-41620</t>
  </si>
  <si>
    <t>prior years tax interest levy</t>
  </si>
  <si>
    <t>10124041-41630</t>
  </si>
  <si>
    <t>suspense interest tax</t>
  </si>
  <si>
    <t>LICENSES &amp; PERMITS</t>
  </si>
  <si>
    <t>10112542-42150</t>
  </si>
  <si>
    <t>animal licenses</t>
  </si>
  <si>
    <t>10112542-42160</t>
  </si>
  <si>
    <t>marriage licenses</t>
  </si>
  <si>
    <t>10112542-42170</t>
  </si>
  <si>
    <t>sporting licenses</t>
  </si>
  <si>
    <t>10119042-42210</t>
  </si>
  <si>
    <t>building permits</t>
  </si>
  <si>
    <t>10119042-42220</t>
  </si>
  <si>
    <t>electrical permits</t>
  </si>
  <si>
    <t>10119042-42230</t>
  </si>
  <si>
    <t>excavation permits</t>
  </si>
  <si>
    <t>10119042-42240</t>
  </si>
  <si>
    <t>plumbing &amp; heating permits</t>
  </si>
  <si>
    <t>10119042-42250</t>
  </si>
  <si>
    <t>zoning permits</t>
  </si>
  <si>
    <t>10131042-42110</t>
  </si>
  <si>
    <t>alcoholic beverage licenses</t>
  </si>
  <si>
    <t>10131042-42130</t>
  </si>
  <si>
    <t>police license &amp; protect. permits</t>
  </si>
  <si>
    <t>10132042-42910</t>
  </si>
  <si>
    <t>city clerk fees collected</t>
  </si>
  <si>
    <t>10132042-42920</t>
  </si>
  <si>
    <t>dog pound releases</t>
  </si>
  <si>
    <t>10153042-42120</t>
  </si>
  <si>
    <t>health licenses &amp; rest. permits</t>
  </si>
  <si>
    <t>FINES, FORFEITS &amp; PENALTIES</t>
  </si>
  <si>
    <t>10131043-43100</t>
  </si>
  <si>
    <t>parking tags</t>
  </si>
  <si>
    <t>10124043-43200</t>
  </si>
  <si>
    <t>tax fines penalties</t>
  </si>
  <si>
    <t>USE OF MONEY/PROPERTY</t>
  </si>
  <si>
    <t>10120044-44100</t>
  </si>
  <si>
    <t>from invest. general fund</t>
  </si>
  <si>
    <t>10120044-44200</t>
  </si>
  <si>
    <t>rents, concessions &amp; royalties</t>
  </si>
  <si>
    <t>10120044-44210</t>
  </si>
  <si>
    <t>rents from city facilities</t>
  </si>
  <si>
    <t>FROM OTHER AGENCIES</t>
  </si>
  <si>
    <t>10119045-45130</t>
  </si>
  <si>
    <t>FEMA</t>
  </si>
  <si>
    <t xml:space="preserve">MARB- New </t>
  </si>
  <si>
    <t>10120045-45211</t>
  </si>
  <si>
    <t>educational cost sharing (ECS)</t>
  </si>
  <si>
    <t>10120045-45212</t>
  </si>
  <si>
    <t>transport. grants public &amp; private</t>
  </si>
  <si>
    <t>10120045-45213</t>
  </si>
  <si>
    <t>special aid handicapped</t>
  </si>
  <si>
    <t>10120045-45214</t>
  </si>
  <si>
    <t>Special Education Grant</t>
  </si>
  <si>
    <t>10120045-45215</t>
  </si>
  <si>
    <t>school build. construction</t>
  </si>
  <si>
    <t>10120045-45219</t>
  </si>
  <si>
    <t>health/welfare parochial school</t>
  </si>
  <si>
    <t>10120045-45231</t>
  </si>
  <si>
    <t xml:space="preserve">pilot -state, colleges &amp; hosp. </t>
  </si>
  <si>
    <t>10120045-45233</t>
  </si>
  <si>
    <t xml:space="preserve">prop tax relief manuf.muni.proj. </t>
  </si>
  <si>
    <t>10120045-45234</t>
  </si>
  <si>
    <t>elderly/disability property tax relief</t>
  </si>
  <si>
    <t>10120045-45235</t>
  </si>
  <si>
    <t>mashantuc. pequot  st.prop.</t>
  </si>
  <si>
    <t>10120045-45236</t>
  </si>
  <si>
    <t>prop.tax relief-total disability</t>
  </si>
  <si>
    <t>10120045-45237</t>
  </si>
  <si>
    <t>pilot -state, owned prop.</t>
  </si>
  <si>
    <t>10120045-45238</t>
  </si>
  <si>
    <t>prop.tax relief veterans reimb.</t>
  </si>
  <si>
    <t>10120045-45243</t>
  </si>
  <si>
    <t>boat grant pilot-vessels</t>
  </si>
  <si>
    <t>10120045-45246</t>
  </si>
  <si>
    <t>prop.tax relief hotel tax</t>
  </si>
  <si>
    <t>10120045-45248</t>
  </si>
  <si>
    <t>town road aid</t>
  </si>
  <si>
    <t>10120045-45271</t>
  </si>
  <si>
    <t>state task force reimb.- police</t>
  </si>
  <si>
    <t>10120045-45290</t>
  </si>
  <si>
    <t>state miscellaneous grants</t>
  </si>
  <si>
    <t>10120045-45247</t>
  </si>
  <si>
    <t>mrsa   select pilot</t>
  </si>
  <si>
    <t>10120045-45240</t>
  </si>
  <si>
    <t>mrsa   sales tax sharing</t>
  </si>
  <si>
    <t>10120045-45249</t>
  </si>
  <si>
    <t>mrsa   motor vehicle</t>
  </si>
  <si>
    <t>10120045-45869</t>
  </si>
  <si>
    <t>locip reve</t>
  </si>
  <si>
    <t>CHARGES - CURRENT SERVICES</t>
  </si>
  <si>
    <t>10112546-46940</t>
  </si>
  <si>
    <t>record legal instruments fee</t>
  </si>
  <si>
    <t>10131046-46710</t>
  </si>
  <si>
    <t>police charges- pub.safety</t>
  </si>
  <si>
    <t>10120046-46920</t>
  </si>
  <si>
    <t>sundry other misc.</t>
  </si>
  <si>
    <t>10120046-46950</t>
  </si>
  <si>
    <t>misc. public works/sewer-orange</t>
  </si>
  <si>
    <t>10120046-46952</t>
  </si>
  <si>
    <t>misc. gen. govt. - all other</t>
  </si>
  <si>
    <t>10170046-46955</t>
  </si>
  <si>
    <t>misc. schools</t>
  </si>
  <si>
    <t>10120046-46956</t>
  </si>
  <si>
    <t>misc. parks &amp;  recreation</t>
  </si>
  <si>
    <t>10131046-46720</t>
  </si>
  <si>
    <t xml:space="preserve">police charges- pd extra </t>
  </si>
  <si>
    <t>10140046-46953</t>
  </si>
  <si>
    <t>public works - all other</t>
  </si>
  <si>
    <t>10153046-46930</t>
  </si>
  <si>
    <t>vaccines health flu fees</t>
  </si>
  <si>
    <t>10154046-46954</t>
  </si>
  <si>
    <t>misc. welfare - all other</t>
  </si>
  <si>
    <t xml:space="preserve"> OTHER REVENUES</t>
  </si>
  <si>
    <t>10120045-45310</t>
  </si>
  <si>
    <t>telephone access</t>
  </si>
  <si>
    <t>10120045-45340</t>
  </si>
  <si>
    <t>SCCRWA pilot NH water</t>
  </si>
  <si>
    <t>10120047-43300</t>
  </si>
  <si>
    <t>park. Meter</t>
  </si>
  <si>
    <t>10120047-47200</t>
  </si>
  <si>
    <t>sale of property &amp; fixed assets</t>
  </si>
  <si>
    <t>10120047-47350</t>
  </si>
  <si>
    <t xml:space="preserve">pilot housing authority </t>
  </si>
  <si>
    <t>10120047-47355</t>
  </si>
  <si>
    <t xml:space="preserve"> housing authority 3yr. Suppl. </t>
  </si>
  <si>
    <t>10120047-47360</t>
  </si>
  <si>
    <t xml:space="preserve">sewer collection fee exp. </t>
  </si>
  <si>
    <t>10120047-47380</t>
  </si>
  <si>
    <t>insurance reimbursement</t>
  </si>
  <si>
    <t>10120047-47800</t>
  </si>
  <si>
    <t>yale voluntary contribution</t>
  </si>
  <si>
    <t>10120047-47805</t>
  </si>
  <si>
    <t>u.n.h.  c.a.d. maint. contrIbution</t>
  </si>
  <si>
    <t>10120047-47900</t>
  </si>
  <si>
    <t xml:space="preserve">miscellaneous revenues </t>
  </si>
  <si>
    <t>10120047-47902</t>
  </si>
  <si>
    <t>prem. Incom</t>
  </si>
  <si>
    <t>10120047-47903</t>
  </si>
  <si>
    <t>non recurr</t>
  </si>
  <si>
    <t>10120047-47904</t>
  </si>
  <si>
    <t>quigley/yale parking</t>
  </si>
  <si>
    <t>10120047-47905</t>
  </si>
  <si>
    <t>b.o.e.police reimb</t>
  </si>
  <si>
    <t>10120047-47906</t>
  </si>
  <si>
    <t>thom. school v.a. parking</t>
  </si>
  <si>
    <t>10130047-47310</t>
  </si>
  <si>
    <t>fire dist. share of ERS &amp; ERS grant</t>
  </si>
  <si>
    <t>10130047-47320</t>
  </si>
  <si>
    <t>police dept.share of ERS</t>
  </si>
  <si>
    <t>10145047-47340</t>
  </si>
  <si>
    <t>organic recycl. compost</t>
  </si>
  <si>
    <t xml:space="preserve"> OTHER FIN. SOURCES</t>
  </si>
  <si>
    <t>10120048-48100</t>
  </si>
  <si>
    <t>operating transfers in</t>
  </si>
  <si>
    <t>10120048-48300</t>
  </si>
  <si>
    <t>residual equity trans in</t>
  </si>
  <si>
    <t>10120048-48400</t>
  </si>
  <si>
    <t>contribution from fund balance</t>
  </si>
  <si>
    <t>10120048-48500</t>
  </si>
  <si>
    <t>contribution from sewer fund</t>
  </si>
  <si>
    <t>10121054-54390</t>
  </si>
  <si>
    <t>operating transfers</t>
  </si>
  <si>
    <t>Grand Total</t>
  </si>
  <si>
    <t>Self-Funded Claim Margin</t>
  </si>
  <si>
    <t>CWF new debt issue</t>
  </si>
  <si>
    <t>Self funded claim margin</t>
  </si>
  <si>
    <t>Congingency</t>
  </si>
  <si>
    <t>401k Contributions</t>
  </si>
  <si>
    <t>FY18/19</t>
  </si>
  <si>
    <t>Original</t>
  </si>
  <si>
    <t>Budget</t>
  </si>
  <si>
    <t>Revised</t>
  </si>
  <si>
    <t>Projected</t>
  </si>
  <si>
    <t>Mayor's</t>
  </si>
  <si>
    <t>Recommended</t>
  </si>
  <si>
    <t>Administration and Fixed Costs</t>
  </si>
  <si>
    <t>Total Administration and Fixed Costs</t>
  </si>
  <si>
    <t>Operations</t>
  </si>
  <si>
    <t>Total Operations</t>
  </si>
  <si>
    <t>Clean Water Fund</t>
  </si>
  <si>
    <t>SUBTOTAL PERSONNEL EXPENSES</t>
  </si>
  <si>
    <t>SUBTOTAL MAINTENANCE &amp; EQUIPMENT</t>
  </si>
  <si>
    <t>SUBTOTAL ADMINISTRATION</t>
  </si>
  <si>
    <t>SUBTOTAL FIXED EXPENSES</t>
  </si>
  <si>
    <t>5-Yr Plan shows MRF separate</t>
  </si>
  <si>
    <t>5-Yr Plan includes CNR as GF item</t>
  </si>
  <si>
    <t>Adjusted total to reconcile to 5-Yr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</si>
</sst>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</numFmts>
  <fonts count="12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139">
    <xf numFmtId="0" fontId="0" fillId="0" borderId="0" xfId="0"/>
    <xf numFmtId="42" fontId="4" fillId="0" borderId="0" xfId="8" applyNumberFormat="1" applyFont="1" applyAlignment="1">
      <alignment horizontal="center" vertical="center"/>
    </xf>
    <xf numFmtId="42" fontId="4" fillId="0" borderId="0" xfId="8" quotePrefix="1" applyNumberFormat="1" applyFont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vertical="center"/>
    </xf>
    <xf numFmtId="0" fontId="6" fillId="0" borderId="0" xfId="9" applyFont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42" fontId="5" fillId="0" borderId="0" xfId="0" applyNumberFormat="1" applyFont="1" applyFill="1" applyBorder="1"/>
    <xf numFmtId="40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6" fontId="5" fillId="0" borderId="0" xfId="1" applyNumberFormat="1" applyFont="1" applyFill="1" applyBorder="1"/>
    <xf numFmtId="3" fontId="5" fillId="0" borderId="0" xfId="0" applyNumberFormat="1" applyFont="1" applyFill="1" applyBorder="1"/>
    <xf numFmtId="0" fontId="5" fillId="0" borderId="0" xfId="0" quotePrefix="1" applyFont="1" applyFill="1" applyBorder="1" applyAlignment="1">
      <alignment horizontal="left" wrapText="1"/>
    </xf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/>
    </xf>
    <xf numFmtId="5" fontId="5" fillId="0" borderId="0" xfId="0" applyNumberFormat="1" applyFont="1" applyFill="1" applyBorder="1"/>
    <xf numFmtId="164" fontId="5" fillId="0" borderId="0" xfId="0" applyNumberFormat="1" applyFont="1" applyFill="1" applyBorder="1"/>
    <xf numFmtId="164" fontId="5" fillId="0" borderId="0" xfId="1" applyNumberFormat="1" applyFont="1" applyFill="1" applyBorder="1"/>
    <xf numFmtId="164" fontId="5" fillId="0" borderId="0" xfId="0" applyNumberFormat="1" applyFont="1" applyFill="1" applyBorder="1" applyAlignment="1" applyProtection="1">
      <alignment horizontal="right" vertical="center"/>
      <protection locked="0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4" xfId="0" applyNumberFormat="1" applyFont="1" applyFill="1" applyBorder="1"/>
    <xf numFmtId="164" fontId="5" fillId="0" borderId="4" xfId="1" applyNumberFormat="1" applyFont="1" applyFill="1" applyBorder="1"/>
    <xf numFmtId="0" fontId="4" fillId="0" borderId="0" xfId="0" applyFont="1" applyFill="1" applyBorder="1" applyAlignment="1">
      <alignment horizontal="right" wrapText="1"/>
    </xf>
    <xf numFmtId="164" fontId="4" fillId="0" borderId="0" xfId="0" applyNumberFormat="1" applyFont="1" applyFill="1" applyBorder="1"/>
    <xf numFmtId="164" fontId="4" fillId="0" borderId="0" xfId="1" applyNumberFormat="1" applyFont="1" applyFill="1" applyBorder="1"/>
    <xf numFmtId="0" fontId="4" fillId="0" borderId="0" xfId="0" quotePrefix="1" applyFont="1" applyFill="1" applyBorder="1" applyAlignment="1">
      <alignment horizontal="right" wrapText="1"/>
    </xf>
    <xf numFmtId="0" fontId="7" fillId="0" borderId="0" xfId="6" applyFont="1" applyFill="1" applyBorder="1" applyAlignment="1">
      <alignment horizontal="left" vertical="center"/>
    </xf>
    <xf numFmtId="0" fontId="7" fillId="0" borderId="0" xfId="6" applyFont="1" applyAlignment="1">
      <alignment vertical="center"/>
    </xf>
    <xf numFmtId="0" fontId="7" fillId="2" borderId="0" xfId="6" applyFont="1" applyFill="1" applyAlignment="1">
      <alignment vertical="center"/>
    </xf>
    <xf numFmtId="0" fontId="6" fillId="0" borderId="0" xfId="6" applyFont="1" applyAlignment="1">
      <alignment vertical="center"/>
    </xf>
    <xf numFmtId="42" fontId="7" fillId="0" borderId="0" xfId="8" applyNumberFormat="1" applyFont="1" applyAlignment="1">
      <alignment horizontal="center" vertical="center"/>
    </xf>
    <xf numFmtId="0" fontId="8" fillId="0" borderId="0" xfId="6" applyFont="1" applyFill="1" applyBorder="1" applyAlignment="1">
      <alignment vertical="center"/>
    </xf>
    <xf numFmtId="42" fontId="7" fillId="0" borderId="0" xfId="8" quotePrefix="1" applyNumberFormat="1" applyFont="1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9" fillId="0" borderId="0" xfId="6" applyFont="1" applyFill="1" applyBorder="1" applyAlignment="1">
      <alignment horizontal="center" vertical="center" wrapText="1"/>
    </xf>
    <xf numFmtId="0" fontId="7" fillId="0" borderId="0" xfId="8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42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vertical="center"/>
    </xf>
    <xf numFmtId="164" fontId="6" fillId="0" borderId="0" xfId="6" applyNumberFormat="1" applyFont="1" applyAlignment="1">
      <alignment vertical="center"/>
    </xf>
    <xf numFmtId="0" fontId="6" fillId="0" borderId="0" xfId="0" quotePrefix="1" applyFont="1" applyFill="1" applyBorder="1" applyAlignment="1">
      <alignment horizontal="left" vertical="center" wrapText="1"/>
    </xf>
    <xf numFmtId="164" fontId="6" fillId="0" borderId="4" xfId="0" applyNumberFormat="1" applyFont="1" applyFill="1" applyBorder="1" applyAlignment="1">
      <alignment vertical="center"/>
    </xf>
    <xf numFmtId="164" fontId="6" fillId="0" borderId="4" xfId="6" applyNumberFormat="1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vertical="center"/>
    </xf>
    <xf numFmtId="164" fontId="7" fillId="0" borderId="0" xfId="6" applyNumberFormat="1" applyFont="1" applyAlignment="1">
      <alignment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vertical="center"/>
    </xf>
    <xf numFmtId="164" fontId="6" fillId="0" borderId="0" xfId="6" applyNumberFormat="1" applyFont="1" applyFill="1" applyBorder="1" applyAlignment="1">
      <alignment horizontal="center" vertical="center"/>
    </xf>
    <xf numFmtId="164" fontId="6" fillId="0" borderId="0" xfId="6" applyNumberFormat="1" applyFont="1" applyFill="1" applyAlignment="1">
      <alignment vertical="center"/>
    </xf>
    <xf numFmtId="0" fontId="6" fillId="0" borderId="0" xfId="6" applyFont="1" applyFill="1" applyBorder="1" applyAlignment="1">
      <alignment horizontal="right" vertical="center" wrapText="1"/>
    </xf>
    <xf numFmtId="164" fontId="6" fillId="0" borderId="0" xfId="6" applyNumberFormat="1" applyFont="1" applyFill="1" applyBorder="1" applyAlignment="1">
      <alignment horizontal="center" vertical="center" wrapText="1"/>
    </xf>
    <xf numFmtId="164" fontId="6" fillId="2" borderId="0" xfId="6" applyNumberFormat="1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vertical="center"/>
    </xf>
    <xf numFmtId="164" fontId="6" fillId="0" borderId="4" xfId="1" applyNumberFormat="1" applyFont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42" fontId="6" fillId="0" borderId="0" xfId="6" applyNumberFormat="1" applyFont="1" applyAlignment="1">
      <alignment vertical="center"/>
    </xf>
    <xf numFmtId="0" fontId="6" fillId="0" borderId="0" xfId="6" applyFont="1" applyFill="1" applyBorder="1" applyAlignment="1">
      <alignment horizontal="right" vertical="center"/>
    </xf>
    <xf numFmtId="164" fontId="6" fillId="0" borderId="0" xfId="7" applyNumberFormat="1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left" vertical="center" wrapText="1"/>
    </xf>
    <xf numFmtId="0" fontId="7" fillId="0" borderId="0" xfId="6" applyFont="1" applyFill="1" applyBorder="1" applyAlignment="1">
      <alignment vertical="center"/>
    </xf>
    <xf numFmtId="164" fontId="7" fillId="0" borderId="0" xfId="6" applyNumberFormat="1" applyFont="1" applyFill="1" applyAlignment="1">
      <alignment vertical="center"/>
    </xf>
    <xf numFmtId="0" fontId="6" fillId="0" borderId="0" xfId="6" applyFont="1" applyFill="1" applyBorder="1" applyAlignment="1">
      <alignment horizontal="left" vertical="center"/>
    </xf>
    <xf numFmtId="164" fontId="6" fillId="0" borderId="0" xfId="7" applyNumberFormat="1" applyFont="1" applyFill="1" applyBorder="1" applyAlignment="1">
      <alignment vertical="center"/>
    </xf>
    <xf numFmtId="165" fontId="6" fillId="0" borderId="0" xfId="6" applyNumberFormat="1" applyFont="1" applyFill="1" applyBorder="1" applyAlignment="1">
      <alignment horizontal="left" vertical="center"/>
    </xf>
    <xf numFmtId="164" fontId="6" fillId="0" borderId="0" xfId="3" applyNumberFormat="1" applyFont="1" applyFill="1" applyBorder="1" applyAlignment="1">
      <alignment vertical="center"/>
    </xf>
    <xf numFmtId="164" fontId="6" fillId="2" borderId="0" xfId="6" applyNumberFormat="1" applyFont="1" applyFill="1" applyAlignment="1">
      <alignment vertical="center"/>
    </xf>
    <xf numFmtId="164" fontId="6" fillId="0" borderId="0" xfId="6" applyNumberFormat="1" applyFont="1" applyFill="1" applyBorder="1" applyAlignment="1">
      <alignment vertical="center"/>
    </xf>
    <xf numFmtId="0" fontId="6" fillId="2" borderId="0" xfId="6" applyFont="1" applyFill="1" applyAlignment="1">
      <alignment vertical="center"/>
    </xf>
    <xf numFmtId="0" fontId="6" fillId="0" borderId="0" xfId="8" applyFont="1" applyAlignment="1">
      <alignment vertical="center"/>
    </xf>
    <xf numFmtId="0" fontId="10" fillId="0" borderId="0" xfId="8" applyFont="1" applyAlignment="1">
      <alignment vertical="center"/>
    </xf>
    <xf numFmtId="42" fontId="10" fillId="0" borderId="0" xfId="8" applyNumberFormat="1" applyFont="1" applyAlignment="1">
      <alignment horizontal="center" vertical="center"/>
    </xf>
    <xf numFmtId="0" fontId="6" fillId="0" borderId="0" xfId="8" applyFont="1" applyAlignment="1">
      <alignment horizontal="center" vertical="center"/>
    </xf>
    <xf numFmtId="164" fontId="6" fillId="0" borderId="0" xfId="8" applyNumberFormat="1" applyFont="1" applyAlignment="1">
      <alignment vertical="center"/>
    </xf>
    <xf numFmtId="164" fontId="7" fillId="0" borderId="1" xfId="8" applyNumberFormat="1" applyFont="1" applyBorder="1" applyAlignment="1">
      <alignment vertical="center"/>
    </xf>
    <xf numFmtId="164" fontId="6" fillId="0" borderId="0" xfId="8" applyNumberFormat="1" applyFont="1" applyBorder="1" applyAlignment="1">
      <alignment vertical="center"/>
    </xf>
    <xf numFmtId="164" fontId="6" fillId="0" borderId="0" xfId="8" applyNumberFormat="1" applyFont="1" applyAlignment="1">
      <alignment horizontal="center" vertical="center"/>
    </xf>
    <xf numFmtId="0" fontId="6" fillId="0" borderId="0" xfId="8" quotePrefix="1" applyFont="1" applyAlignment="1">
      <alignment horizontal="left" vertical="center" wrapText="1"/>
    </xf>
    <xf numFmtId="164" fontId="7" fillId="0" borderId="2" xfId="8" applyNumberFormat="1" applyFont="1" applyBorder="1" applyAlignment="1">
      <alignment vertical="center"/>
    </xf>
    <xf numFmtId="164" fontId="6" fillId="0" borderId="0" xfId="8" quotePrefix="1" applyNumberFormat="1" applyFont="1" applyAlignment="1">
      <alignment horizontal="center" vertical="center"/>
    </xf>
    <xf numFmtId="164" fontId="6" fillId="0" borderId="0" xfId="9" applyNumberFormat="1" applyFont="1" applyAlignment="1">
      <alignment vertical="center"/>
    </xf>
    <xf numFmtId="0" fontId="7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center" vertical="center"/>
    </xf>
    <xf numFmtId="164" fontId="7" fillId="0" borderId="0" xfId="5" applyNumberFormat="1" applyFont="1" applyFill="1" applyAlignment="1">
      <alignment horizontal="center" vertical="center"/>
    </xf>
    <xf numFmtId="164" fontId="7" fillId="0" borderId="0" xfId="4" applyNumberFormat="1" applyFont="1" applyFill="1" applyAlignment="1">
      <alignment horizontal="center" vertical="center"/>
    </xf>
    <xf numFmtId="164" fontId="7" fillId="0" borderId="4" xfId="4" applyNumberFormat="1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center" vertical="center"/>
    </xf>
    <xf numFmtId="164" fontId="6" fillId="0" borderId="0" xfId="4" applyNumberFormat="1" applyFont="1" applyFill="1" applyBorder="1" applyAlignment="1">
      <alignment horizontal="right" vertical="center"/>
    </xf>
    <xf numFmtId="164" fontId="6" fillId="0" borderId="0" xfId="4" applyNumberFormat="1" applyFont="1" applyFill="1" applyBorder="1" applyAlignment="1">
      <alignment horizontal="center" vertical="center"/>
    </xf>
    <xf numFmtId="44" fontId="6" fillId="0" borderId="0" xfId="4" applyNumberFormat="1" applyFont="1" applyFill="1" applyBorder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center" vertical="center"/>
    </xf>
    <xf numFmtId="164" fontId="6" fillId="0" borderId="0" xfId="4" applyNumberFormat="1" applyFont="1" applyFill="1" applyAlignment="1">
      <alignment horizontal="right" vertical="center"/>
    </xf>
    <xf numFmtId="164" fontId="6" fillId="0" borderId="0" xfId="4" applyNumberFormat="1" applyFont="1" applyFill="1" applyAlignment="1">
      <alignment vertical="center"/>
    </xf>
    <xf numFmtId="0" fontId="6" fillId="0" borderId="0" xfId="4" applyFont="1" applyFill="1" applyAlignment="1">
      <alignment horizontal="right" vertical="center"/>
    </xf>
    <xf numFmtId="6" fontId="6" fillId="0" borderId="0" xfId="1" applyNumberFormat="1" applyFont="1" applyFill="1" applyAlignment="1">
      <alignment horizontal="right" vertical="center"/>
    </xf>
    <xf numFmtId="164" fontId="6" fillId="0" borderId="1" xfId="4" applyNumberFormat="1" applyFont="1" applyFill="1" applyBorder="1" applyAlignment="1">
      <alignment horizontal="right" vertical="center"/>
    </xf>
    <xf numFmtId="164" fontId="6" fillId="0" borderId="1" xfId="4" applyNumberFormat="1" applyFont="1" applyFill="1" applyBorder="1" applyAlignment="1">
      <alignment vertical="center"/>
    </xf>
    <xf numFmtId="6" fontId="6" fillId="0" borderId="1" xfId="1" applyNumberFormat="1" applyFont="1" applyFill="1" applyBorder="1" applyAlignment="1">
      <alignment horizontal="right" vertical="center"/>
    </xf>
    <xf numFmtId="164" fontId="6" fillId="0" borderId="0" xfId="4" applyNumberFormat="1" applyFont="1" applyFill="1" applyAlignment="1">
      <alignment horizontal="left" vertical="center"/>
    </xf>
    <xf numFmtId="164" fontId="6" fillId="0" borderId="0" xfId="4" applyNumberFormat="1" applyFont="1" applyFill="1" applyBorder="1" applyAlignment="1">
      <alignment vertical="center"/>
    </xf>
    <xf numFmtId="0" fontId="6" fillId="0" borderId="0" xfId="4" applyFont="1" applyFill="1" applyAlignment="1">
      <alignment horizontal="center" vertical="center" wrapText="1"/>
    </xf>
    <xf numFmtId="0" fontId="6" fillId="0" borderId="0" xfId="4" applyFont="1" applyFill="1" applyAlignment="1">
      <alignment horizontal="left" vertical="center" wrapText="1"/>
    </xf>
    <xf numFmtId="0" fontId="6" fillId="0" borderId="0" xfId="4" applyFont="1" applyFill="1" applyAlignment="1">
      <alignment vertical="center"/>
    </xf>
    <xf numFmtId="0" fontId="6" fillId="2" borderId="0" xfId="4" applyFont="1" applyFill="1" applyAlignment="1">
      <alignment horizontal="left" vertical="center"/>
    </xf>
    <xf numFmtId="0" fontId="6" fillId="2" borderId="0" xfId="4" applyFont="1" applyFill="1" applyAlignment="1">
      <alignment horizontal="center" vertical="center" wrapText="1"/>
    </xf>
    <xf numFmtId="164" fontId="6" fillId="2" borderId="0" xfId="4" applyNumberFormat="1" applyFont="1" applyFill="1" applyAlignment="1">
      <alignment horizontal="right" vertical="center"/>
    </xf>
    <xf numFmtId="164" fontId="6" fillId="2" borderId="0" xfId="4" applyNumberFormat="1" applyFont="1" applyFill="1" applyAlignment="1">
      <alignment vertical="center"/>
    </xf>
    <xf numFmtId="6" fontId="6" fillId="0" borderId="0" xfId="2" applyNumberFormat="1" applyFont="1" applyFill="1" applyBorder="1" applyAlignment="1">
      <alignment horizontal="center" vertical="center"/>
    </xf>
    <xf numFmtId="10" fontId="6" fillId="0" borderId="0" xfId="3" applyNumberFormat="1" applyFont="1" applyFill="1" applyBorder="1" applyAlignment="1">
      <alignment horizontal="center" vertical="center"/>
    </xf>
    <xf numFmtId="6" fontId="6" fillId="0" borderId="0" xfId="2" applyNumberFormat="1" applyFont="1" applyFill="1" applyAlignment="1">
      <alignment horizontal="center" vertical="center"/>
    </xf>
    <xf numFmtId="10" fontId="6" fillId="0" borderId="0" xfId="3" applyNumberFormat="1" applyFont="1" applyFill="1" applyBorder="1" applyAlignment="1">
      <alignment horizontal="left" vertical="center"/>
    </xf>
    <xf numFmtId="164" fontId="6" fillId="0" borderId="3" xfId="4" applyNumberFormat="1" applyFont="1" applyFill="1" applyBorder="1" applyAlignment="1">
      <alignment horizontal="right" vertical="center"/>
    </xf>
    <xf numFmtId="164" fontId="6" fillId="0" borderId="3" xfId="4" applyNumberFormat="1" applyFont="1" applyFill="1" applyBorder="1" applyAlignment="1">
      <alignment vertical="center"/>
    </xf>
    <xf numFmtId="6" fontId="6" fillId="0" borderId="3" xfId="1" applyNumberFormat="1" applyFont="1" applyFill="1" applyBorder="1" applyAlignment="1">
      <alignment horizontal="right" vertical="center"/>
    </xf>
    <xf numFmtId="6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left" vertical="center" wrapText="1"/>
    </xf>
    <xf numFmtId="164" fontId="10" fillId="0" borderId="0" xfId="4" applyNumberFormat="1" applyFont="1" applyFill="1" applyBorder="1" applyAlignment="1">
      <alignment horizontal="right" vertical="center"/>
    </xf>
    <xf numFmtId="164" fontId="6" fillId="0" borderId="0" xfId="5" applyNumberFormat="1" applyFont="1" applyFill="1" applyBorder="1" applyAlignment="1">
      <alignment horizontal="right" vertical="center"/>
    </xf>
    <xf numFmtId="164" fontId="6" fillId="0" borderId="0" xfId="5" applyNumberFormat="1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left" vertical="center"/>
    </xf>
    <xf numFmtId="164" fontId="6" fillId="0" borderId="2" xfId="5" applyNumberFormat="1" applyFont="1" applyFill="1" applyBorder="1" applyAlignment="1">
      <alignment horizontal="right" vertical="center"/>
    </xf>
    <xf numFmtId="165" fontId="6" fillId="0" borderId="0" xfId="3" applyNumberFormat="1" applyFont="1" applyFill="1" applyBorder="1" applyAlignment="1">
      <alignment vertical="center"/>
    </xf>
    <xf numFmtId="6" fontId="6" fillId="0" borderId="0" xfId="1" applyNumberFormat="1" applyFont="1" applyFill="1" applyBorder="1" applyAlignment="1">
      <alignment horizontal="left" vertical="center"/>
    </xf>
    <xf numFmtId="6" fontId="6" fillId="0" borderId="4" xfId="1" applyNumberFormat="1" applyFont="1" applyFill="1" applyBorder="1" applyAlignment="1">
      <alignment horizontal="right" vertical="center"/>
    </xf>
    <xf numFmtId="5" fontId="6" fillId="0" borderId="0" xfId="1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left"/>
    </xf>
  </cellXfs>
  <cellStyles count="10">
    <cellStyle name="Comma" xfId="1" builtinId="3"/>
    <cellStyle name="Comma_bud08-09" xfId="5"/>
    <cellStyle name="Currency" xfId="2" builtinId="4"/>
    <cellStyle name="Currency 2" xfId="7"/>
    <cellStyle name="Normal" xfId="0" builtinId="0"/>
    <cellStyle name="Normal 5" xfId="6"/>
    <cellStyle name="Normal 7" xfId="9"/>
    <cellStyle name="Normal_bud08-09" xfId="4"/>
    <cellStyle name="Normal_SEWER USE" xfId="8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K232"/>
  <sheetViews>
    <sheetView tabSelected="1" zoomScale="90" zoomScaleNormal="90" workbookViewId="0">
      <pane xSplit="2" ySplit="3" topLeftCell="C4" activePane="bottomRight" state="frozen"/>
      <selection activeCell="G66" sqref="G66"/>
      <selection pane="topRight" activeCell="G66" sqref="G66"/>
      <selection pane="bottomLeft" activeCell="G66" sqref="G66"/>
      <selection pane="bottomRight" activeCell="A4" sqref="A4"/>
    </sheetView>
  </sheetViews>
  <sheetFormatPr defaultColWidth="21.28515625" defaultRowHeight="24" customHeight="1" x14ac:dyDescent="0.2"/>
  <cols>
    <col min="1" max="1" width="19.140625" style="6" customWidth="1"/>
    <col min="2" max="2" width="39.7109375" style="7" customWidth="1"/>
    <col min="3" max="3" width="20.7109375" style="9" bestFit="1" customWidth="1"/>
    <col min="4" max="5" width="20.7109375" style="9" customWidth="1"/>
    <col min="6" max="6" width="20.7109375" style="9" bestFit="1" customWidth="1"/>
    <col min="7" max="16384" width="21.28515625" style="6"/>
  </cols>
  <sheetData>
    <row r="1" spans="1:11" ht="24" customHeight="1" x14ac:dyDescent="0.2">
      <c r="C1" s="1" t="s">
        <v>708</v>
      </c>
      <c r="D1" s="1" t="s">
        <v>708</v>
      </c>
      <c r="E1" s="1" t="s">
        <v>708</v>
      </c>
      <c r="F1" s="1" t="s">
        <v>448</v>
      </c>
      <c r="G1" s="1" t="s">
        <v>448</v>
      </c>
      <c r="H1" s="8"/>
    </row>
    <row r="2" spans="1:11" ht="15" x14ac:dyDescent="0.2">
      <c r="C2" s="1" t="s">
        <v>709</v>
      </c>
      <c r="D2" s="1" t="s">
        <v>711</v>
      </c>
      <c r="E2" s="1" t="s">
        <v>712</v>
      </c>
      <c r="F2" s="2" t="s">
        <v>713</v>
      </c>
      <c r="G2" s="3" t="s">
        <v>511</v>
      </c>
      <c r="H2" s="8"/>
    </row>
    <row r="3" spans="1:11" ht="15" x14ac:dyDescent="0.25">
      <c r="A3" s="138" t="s">
        <v>10</v>
      </c>
      <c r="B3" s="138"/>
      <c r="C3" s="1" t="s">
        <v>710</v>
      </c>
      <c r="D3" s="1" t="s">
        <v>710</v>
      </c>
      <c r="E3" s="1"/>
      <c r="F3" s="2" t="s">
        <v>714</v>
      </c>
      <c r="G3" s="4"/>
      <c r="H3" s="8"/>
    </row>
    <row r="4" spans="1:11" ht="24" customHeight="1" x14ac:dyDescent="0.2">
      <c r="G4" s="10"/>
    </row>
    <row r="5" spans="1:11" ht="24" customHeight="1" x14ac:dyDescent="0.2">
      <c r="A5" s="11" t="s">
        <v>517</v>
      </c>
      <c r="G5" s="12"/>
      <c r="H5" s="13"/>
      <c r="I5" s="13"/>
      <c r="J5" s="13"/>
      <c r="K5" s="13"/>
    </row>
    <row r="6" spans="1:11" ht="24" customHeight="1" x14ac:dyDescent="0.2">
      <c r="A6" s="6" t="s">
        <v>518</v>
      </c>
      <c r="B6" s="7" t="s">
        <v>519</v>
      </c>
      <c r="C6" s="20">
        <v>9490926</v>
      </c>
      <c r="D6" s="20">
        <v>9490926</v>
      </c>
      <c r="E6" s="20">
        <v>0</v>
      </c>
      <c r="F6" s="20">
        <v>9490926</v>
      </c>
      <c r="G6" s="21">
        <v>9490926</v>
      </c>
      <c r="H6" s="13"/>
      <c r="I6" s="13"/>
      <c r="J6" s="13"/>
      <c r="K6" s="13"/>
    </row>
    <row r="7" spans="1:11" ht="24" customHeight="1" x14ac:dyDescent="0.2">
      <c r="A7" s="6" t="s">
        <v>518</v>
      </c>
      <c r="B7" s="7" t="s">
        <v>520</v>
      </c>
      <c r="C7" s="25">
        <v>84969780</v>
      </c>
      <c r="D7" s="25">
        <v>84969780</v>
      </c>
      <c r="E7" s="25">
        <f>92856702+1700000</f>
        <v>94556702</v>
      </c>
      <c r="F7" s="25">
        <v>85884833.900000006</v>
      </c>
      <c r="G7" s="26">
        <v>87581217</v>
      </c>
      <c r="H7" s="13"/>
      <c r="I7" s="13"/>
      <c r="J7" s="13"/>
      <c r="K7" s="13"/>
    </row>
    <row r="8" spans="1:11" ht="24" customHeight="1" x14ac:dyDescent="0.25">
      <c r="B8" s="27" t="s">
        <v>521</v>
      </c>
      <c r="C8" s="28">
        <f t="shared" ref="C8:F8" si="0">SUM(C6:C7)</f>
        <v>94460706</v>
      </c>
      <c r="D8" s="28">
        <f t="shared" ref="D8" si="1">SUM(D6:D7)</f>
        <v>94460706</v>
      </c>
      <c r="E8" s="28">
        <f>SUM(E6:E7)</f>
        <v>94556702</v>
      </c>
      <c r="F8" s="28">
        <f t="shared" si="0"/>
        <v>95375759.900000006</v>
      </c>
      <c r="G8" s="28">
        <f t="shared" ref="G8" si="2">SUM(G6:G7)</f>
        <v>97072143</v>
      </c>
      <c r="H8" s="13"/>
      <c r="I8" s="13"/>
      <c r="J8" s="13"/>
      <c r="K8" s="13"/>
    </row>
    <row r="9" spans="1:11" ht="24" customHeight="1" x14ac:dyDescent="0.2">
      <c r="C9" s="22"/>
      <c r="D9" s="22"/>
      <c r="E9" s="22"/>
      <c r="F9" s="22"/>
      <c r="G9" s="21"/>
      <c r="H9" s="13"/>
      <c r="I9" s="13"/>
      <c r="J9" s="13"/>
      <c r="K9" s="13"/>
    </row>
    <row r="10" spans="1:11" ht="24" customHeight="1" x14ac:dyDescent="0.2">
      <c r="A10" s="11" t="s">
        <v>522</v>
      </c>
      <c r="C10" s="20"/>
      <c r="D10" s="20"/>
      <c r="E10" s="20"/>
      <c r="F10" s="20"/>
      <c r="G10" s="21"/>
      <c r="H10" s="13"/>
      <c r="I10" s="13"/>
      <c r="J10" s="13"/>
      <c r="K10" s="13"/>
    </row>
    <row r="11" spans="1:11" ht="24" customHeight="1" x14ac:dyDescent="0.2">
      <c r="A11" s="6" t="s">
        <v>523</v>
      </c>
      <c r="B11" s="7" t="s">
        <v>524</v>
      </c>
      <c r="C11" s="20">
        <v>1200000</v>
      </c>
      <c r="D11" s="20">
        <v>1200000</v>
      </c>
      <c r="E11" s="20">
        <v>1253966</v>
      </c>
      <c r="F11" s="20">
        <v>1236000</v>
      </c>
      <c r="G11" s="21">
        <v>1236000</v>
      </c>
      <c r="H11" s="13"/>
      <c r="I11" s="13"/>
      <c r="J11" s="13"/>
      <c r="K11" s="13"/>
    </row>
    <row r="12" spans="1:11" ht="24" customHeight="1" x14ac:dyDescent="0.2">
      <c r="A12" s="6" t="s">
        <v>525</v>
      </c>
      <c r="B12" s="7" t="s">
        <v>526</v>
      </c>
      <c r="C12" s="20">
        <v>400000</v>
      </c>
      <c r="D12" s="20">
        <v>400000</v>
      </c>
      <c r="E12" s="20">
        <v>617595</v>
      </c>
      <c r="F12" s="20">
        <v>412000</v>
      </c>
      <c r="G12" s="21">
        <v>412000</v>
      </c>
      <c r="H12" s="13"/>
      <c r="I12" s="13"/>
      <c r="J12" s="13"/>
      <c r="K12" s="13"/>
    </row>
    <row r="13" spans="1:11" ht="24" hidden="1" customHeight="1" x14ac:dyDescent="0.2">
      <c r="A13" s="6" t="s">
        <v>527</v>
      </c>
      <c r="B13" s="14" t="s">
        <v>528</v>
      </c>
      <c r="C13" s="20">
        <v>0</v>
      </c>
      <c r="D13" s="20">
        <v>0</v>
      </c>
      <c r="E13" s="20"/>
      <c r="F13" s="20">
        <v>0</v>
      </c>
      <c r="G13" s="21"/>
      <c r="H13" s="13"/>
      <c r="I13" s="13"/>
      <c r="J13" s="13"/>
      <c r="K13" s="13"/>
    </row>
    <row r="14" spans="1:11" ht="24" customHeight="1" x14ac:dyDescent="0.2">
      <c r="A14" s="6" t="s">
        <v>529</v>
      </c>
      <c r="B14" s="7" t="s">
        <v>530</v>
      </c>
      <c r="C14" s="20">
        <v>100000</v>
      </c>
      <c r="D14" s="20">
        <v>100000</v>
      </c>
      <c r="E14" s="20">
        <v>129012</v>
      </c>
      <c r="F14" s="20">
        <v>100000</v>
      </c>
      <c r="G14" s="21">
        <v>100000</v>
      </c>
      <c r="H14" s="13"/>
      <c r="I14" s="13"/>
      <c r="J14" s="13"/>
      <c r="K14" s="13"/>
    </row>
    <row r="15" spans="1:11" ht="24" customHeight="1" x14ac:dyDescent="0.2">
      <c r="A15" s="15" t="s">
        <v>531</v>
      </c>
      <c r="B15" s="7" t="s">
        <v>532</v>
      </c>
      <c r="C15" s="25">
        <v>100000</v>
      </c>
      <c r="D15" s="25">
        <v>100000</v>
      </c>
      <c r="E15" s="25">
        <v>100000</v>
      </c>
      <c r="F15" s="25">
        <v>300000</v>
      </c>
      <c r="G15" s="26">
        <v>300000</v>
      </c>
      <c r="H15" s="13"/>
      <c r="I15" s="13"/>
      <c r="J15" s="13"/>
      <c r="K15" s="13"/>
    </row>
    <row r="16" spans="1:11" ht="24" hidden="1" customHeight="1" x14ac:dyDescent="0.2">
      <c r="A16" s="6" t="s">
        <v>533</v>
      </c>
      <c r="B16" s="7" t="s">
        <v>534</v>
      </c>
      <c r="C16" s="20"/>
      <c r="D16" s="20"/>
      <c r="E16" s="20"/>
      <c r="F16" s="20"/>
      <c r="G16" s="21"/>
      <c r="H16" s="13"/>
      <c r="I16" s="13"/>
      <c r="J16" s="13"/>
      <c r="K16" s="13"/>
    </row>
    <row r="17" spans="1:11" ht="24" customHeight="1" x14ac:dyDescent="0.25">
      <c r="B17" s="27" t="s">
        <v>521</v>
      </c>
      <c r="C17" s="28">
        <f t="shared" ref="C17:F17" si="3">SUM(C11:C16)</f>
        <v>1800000</v>
      </c>
      <c r="D17" s="28">
        <f t="shared" ref="D17" si="4">SUM(D11:D16)</f>
        <v>1800000</v>
      </c>
      <c r="E17" s="28">
        <f>SUM(E11:E15)</f>
        <v>2100573</v>
      </c>
      <c r="F17" s="28">
        <f t="shared" si="3"/>
        <v>2048000</v>
      </c>
      <c r="G17" s="28">
        <f t="shared" ref="G17" si="5">SUM(G11:G16)</f>
        <v>2048000</v>
      </c>
      <c r="H17" s="13"/>
      <c r="I17" s="13"/>
      <c r="J17" s="13"/>
      <c r="K17" s="13"/>
    </row>
    <row r="18" spans="1:11" ht="24" customHeight="1" x14ac:dyDescent="0.2">
      <c r="C18" s="20"/>
      <c r="D18" s="20"/>
      <c r="E18" s="20"/>
      <c r="F18" s="20"/>
      <c r="G18" s="21"/>
      <c r="H18" s="13"/>
      <c r="I18" s="13"/>
      <c r="J18" s="13"/>
      <c r="K18" s="13"/>
    </row>
    <row r="19" spans="1:11" ht="24" customHeight="1" x14ac:dyDescent="0.2">
      <c r="A19" s="6" t="s">
        <v>535</v>
      </c>
      <c r="C19" s="20"/>
      <c r="D19" s="20"/>
      <c r="E19" s="20"/>
      <c r="F19" s="20"/>
      <c r="G19" s="21"/>
      <c r="H19" s="13"/>
      <c r="I19" s="13"/>
      <c r="J19" s="13"/>
      <c r="K19" s="13"/>
    </row>
    <row r="20" spans="1:11" ht="24" customHeight="1" x14ac:dyDescent="0.2">
      <c r="A20" s="6" t="s">
        <v>536</v>
      </c>
      <c r="B20" s="7" t="s">
        <v>537</v>
      </c>
      <c r="C20" s="20">
        <f>440000+10000</f>
        <v>450000</v>
      </c>
      <c r="D20" s="20">
        <f>440000+10000</f>
        <v>450000</v>
      </c>
      <c r="E20" s="20">
        <v>484144</v>
      </c>
      <c r="F20" s="20">
        <v>463500</v>
      </c>
      <c r="G20" s="21">
        <v>463500</v>
      </c>
      <c r="H20" s="13"/>
      <c r="I20" s="13"/>
      <c r="J20" s="13"/>
      <c r="K20" s="13"/>
    </row>
    <row r="21" spans="1:11" ht="24" customHeight="1" x14ac:dyDescent="0.2">
      <c r="A21" s="6" t="s">
        <v>538</v>
      </c>
      <c r="B21" s="7" t="s">
        <v>539</v>
      </c>
      <c r="C21" s="20">
        <v>210000</v>
      </c>
      <c r="D21" s="20">
        <v>210000</v>
      </c>
      <c r="E21" s="20">
        <v>265387</v>
      </c>
      <c r="F21" s="20">
        <v>220500</v>
      </c>
      <c r="G21" s="21">
        <v>220500</v>
      </c>
      <c r="H21" s="13"/>
      <c r="I21" s="13"/>
      <c r="J21" s="13"/>
      <c r="K21" s="13"/>
    </row>
    <row r="22" spans="1:11" ht="24" customHeight="1" x14ac:dyDescent="0.2">
      <c r="A22" s="6" t="s">
        <v>540</v>
      </c>
      <c r="B22" s="7" t="s">
        <v>541</v>
      </c>
      <c r="C22" s="25">
        <v>105000</v>
      </c>
      <c r="D22" s="25">
        <v>105000</v>
      </c>
      <c r="E22" s="25">
        <v>159312</v>
      </c>
      <c r="F22" s="25">
        <v>108150</v>
      </c>
      <c r="G22" s="26">
        <v>108150</v>
      </c>
      <c r="H22" s="13"/>
      <c r="I22" s="13"/>
      <c r="J22" s="13"/>
      <c r="K22" s="13"/>
    </row>
    <row r="23" spans="1:11" ht="24" customHeight="1" x14ac:dyDescent="0.25">
      <c r="B23" s="27" t="s">
        <v>521</v>
      </c>
      <c r="C23" s="28">
        <f t="shared" ref="C23:F23" si="6">SUM(C20:C22)</f>
        <v>765000</v>
      </c>
      <c r="D23" s="28">
        <f t="shared" ref="D23" si="7">SUM(D20:D22)</f>
        <v>765000</v>
      </c>
      <c r="E23" s="28">
        <f>SUM(E20:E22)</f>
        <v>908843</v>
      </c>
      <c r="F23" s="28">
        <f t="shared" si="6"/>
        <v>792150</v>
      </c>
      <c r="G23" s="28">
        <f t="shared" ref="G23" si="8">SUM(G20:G22)</f>
        <v>792150</v>
      </c>
      <c r="H23" s="13"/>
      <c r="I23" s="13"/>
      <c r="J23" s="13"/>
      <c r="K23" s="13"/>
    </row>
    <row r="24" spans="1:11" ht="24" customHeight="1" x14ac:dyDescent="0.2">
      <c r="C24" s="20"/>
      <c r="D24" s="20"/>
      <c r="E24" s="20"/>
      <c r="F24" s="20"/>
      <c r="G24" s="21"/>
      <c r="H24" s="13"/>
      <c r="I24" s="13"/>
      <c r="J24" s="13"/>
      <c r="K24" s="13"/>
    </row>
    <row r="25" spans="1:11" ht="24" customHeight="1" x14ac:dyDescent="0.2">
      <c r="A25" s="6" t="s">
        <v>542</v>
      </c>
      <c r="C25" s="20"/>
      <c r="D25" s="20"/>
      <c r="E25" s="20"/>
      <c r="F25" s="20"/>
      <c r="G25" s="21"/>
      <c r="H25" s="13"/>
      <c r="I25" s="13"/>
      <c r="J25" s="13"/>
      <c r="K25" s="13"/>
    </row>
    <row r="26" spans="1:11" ht="24" customHeight="1" x14ac:dyDescent="0.2">
      <c r="A26" s="6" t="s">
        <v>543</v>
      </c>
      <c r="B26" s="7" t="s">
        <v>544</v>
      </c>
      <c r="C26" s="20">
        <v>13000</v>
      </c>
      <c r="D26" s="20">
        <v>13000</v>
      </c>
      <c r="E26" s="20">
        <v>15000</v>
      </c>
      <c r="F26" s="20">
        <v>13390</v>
      </c>
      <c r="G26" s="21">
        <v>13390</v>
      </c>
      <c r="H26" s="13"/>
      <c r="I26" s="13"/>
      <c r="J26" s="13"/>
      <c r="K26" s="13"/>
    </row>
    <row r="27" spans="1:11" ht="24" customHeight="1" x14ac:dyDescent="0.2">
      <c r="A27" s="6" t="s">
        <v>545</v>
      </c>
      <c r="B27" s="7" t="s">
        <v>546</v>
      </c>
      <c r="C27" s="20">
        <v>3000</v>
      </c>
      <c r="D27" s="20">
        <v>3000</v>
      </c>
      <c r="E27" s="20">
        <v>3500</v>
      </c>
      <c r="F27" s="20">
        <v>3090</v>
      </c>
      <c r="G27" s="21">
        <v>3090</v>
      </c>
      <c r="H27" s="13"/>
      <c r="I27" s="13"/>
      <c r="J27" s="13"/>
      <c r="K27" s="13"/>
    </row>
    <row r="28" spans="1:11" ht="24" customHeight="1" x14ac:dyDescent="0.2">
      <c r="A28" s="6" t="s">
        <v>547</v>
      </c>
      <c r="B28" s="7" t="s">
        <v>548</v>
      </c>
      <c r="C28" s="20">
        <v>200</v>
      </c>
      <c r="D28" s="20">
        <v>200</v>
      </c>
      <c r="E28" s="20">
        <v>200</v>
      </c>
      <c r="F28" s="20">
        <v>206</v>
      </c>
      <c r="G28" s="21">
        <v>206</v>
      </c>
      <c r="H28" s="13"/>
      <c r="I28" s="13"/>
      <c r="J28" s="13"/>
      <c r="K28" s="13"/>
    </row>
    <row r="29" spans="1:11" ht="24" customHeight="1" x14ac:dyDescent="0.2">
      <c r="A29" s="6" t="s">
        <v>549</v>
      </c>
      <c r="B29" s="7" t="s">
        <v>550</v>
      </c>
      <c r="C29" s="20">
        <f>1025000+200000</f>
        <v>1225000</v>
      </c>
      <c r="D29" s="20">
        <f>1025000+200000</f>
        <v>1225000</v>
      </c>
      <c r="E29" s="20">
        <v>1400006</v>
      </c>
      <c r="F29" s="20">
        <v>1200000</v>
      </c>
      <c r="G29" s="21">
        <v>1100000</v>
      </c>
      <c r="H29" s="13"/>
      <c r="I29" s="13"/>
      <c r="J29" s="13"/>
      <c r="K29" s="13"/>
    </row>
    <row r="30" spans="1:11" ht="24" customHeight="1" x14ac:dyDescent="0.2">
      <c r="A30" s="6" t="s">
        <v>551</v>
      </c>
      <c r="B30" s="7" t="s">
        <v>552</v>
      </c>
      <c r="C30" s="20">
        <v>160000</v>
      </c>
      <c r="D30" s="20">
        <v>160000</v>
      </c>
      <c r="E30" s="20">
        <v>220000</v>
      </c>
      <c r="F30" s="20">
        <v>160000</v>
      </c>
      <c r="G30" s="21">
        <v>150000</v>
      </c>
      <c r="H30" s="13"/>
      <c r="I30" s="13"/>
      <c r="J30" s="13"/>
      <c r="K30" s="13"/>
    </row>
    <row r="31" spans="1:11" ht="24" customHeight="1" x14ac:dyDescent="0.2">
      <c r="A31" s="6" t="s">
        <v>553</v>
      </c>
      <c r="B31" s="7" t="s">
        <v>554</v>
      </c>
      <c r="C31" s="20">
        <v>7000</v>
      </c>
      <c r="D31" s="20">
        <v>7000</v>
      </c>
      <c r="E31" s="20">
        <v>10000</v>
      </c>
      <c r="F31" s="20">
        <v>7210</v>
      </c>
      <c r="G31" s="21">
        <v>7210</v>
      </c>
      <c r="H31" s="13"/>
      <c r="I31" s="13"/>
      <c r="J31" s="13"/>
      <c r="K31" s="13"/>
    </row>
    <row r="32" spans="1:11" ht="24" customHeight="1" x14ac:dyDescent="0.2">
      <c r="A32" s="6" t="s">
        <v>555</v>
      </c>
      <c r="B32" s="7" t="s">
        <v>556</v>
      </c>
      <c r="C32" s="20">
        <v>210000</v>
      </c>
      <c r="D32" s="20">
        <v>210000</v>
      </c>
      <c r="E32" s="20">
        <v>85000</v>
      </c>
      <c r="F32" s="20">
        <v>200000</v>
      </c>
      <c r="G32" s="21">
        <v>200000</v>
      </c>
      <c r="H32" s="13"/>
      <c r="I32" s="13"/>
      <c r="J32" s="13"/>
      <c r="K32" s="13"/>
    </row>
    <row r="33" spans="1:11" ht="24" customHeight="1" x14ac:dyDescent="0.2">
      <c r="A33" s="6" t="s">
        <v>557</v>
      </c>
      <c r="B33" s="7" t="s">
        <v>558</v>
      </c>
      <c r="C33" s="20">
        <v>87000</v>
      </c>
      <c r="D33" s="20">
        <v>87000</v>
      </c>
      <c r="E33" s="20">
        <v>115000</v>
      </c>
      <c r="F33" s="20">
        <v>95000</v>
      </c>
      <c r="G33" s="21">
        <v>89610</v>
      </c>
      <c r="H33" s="13"/>
      <c r="I33" s="13"/>
      <c r="J33" s="13"/>
      <c r="K33" s="13"/>
    </row>
    <row r="34" spans="1:11" ht="24" customHeight="1" x14ac:dyDescent="0.2">
      <c r="A34" s="6" t="s">
        <v>559</v>
      </c>
      <c r="B34" s="7" t="s">
        <v>560</v>
      </c>
      <c r="C34" s="20">
        <v>150</v>
      </c>
      <c r="D34" s="20">
        <v>150</v>
      </c>
      <c r="E34" s="20">
        <v>1120</v>
      </c>
      <c r="F34" s="20">
        <v>155</v>
      </c>
      <c r="G34" s="21">
        <v>155</v>
      </c>
      <c r="H34" s="13"/>
      <c r="I34" s="13"/>
      <c r="J34" s="13"/>
      <c r="K34" s="13"/>
    </row>
    <row r="35" spans="1:11" ht="24" customHeight="1" x14ac:dyDescent="0.2">
      <c r="A35" s="6" t="s">
        <v>561</v>
      </c>
      <c r="B35" s="7" t="s">
        <v>562</v>
      </c>
      <c r="C35" s="20">
        <v>20000</v>
      </c>
      <c r="D35" s="20">
        <v>20000</v>
      </c>
      <c r="E35" s="20">
        <v>24000</v>
      </c>
      <c r="F35" s="20">
        <v>20600</v>
      </c>
      <c r="G35" s="21">
        <v>20600</v>
      </c>
      <c r="H35" s="13"/>
      <c r="I35" s="13"/>
      <c r="J35" s="13"/>
      <c r="K35" s="13"/>
    </row>
    <row r="36" spans="1:11" ht="24" customHeight="1" x14ac:dyDescent="0.2">
      <c r="A36" s="6" t="s">
        <v>563</v>
      </c>
      <c r="B36" s="7" t="s">
        <v>564</v>
      </c>
      <c r="C36" s="20">
        <v>7100</v>
      </c>
      <c r="D36" s="20">
        <v>7100</v>
      </c>
      <c r="E36" s="20">
        <v>6000</v>
      </c>
      <c r="F36" s="20">
        <v>7313</v>
      </c>
      <c r="G36" s="21">
        <v>7313</v>
      </c>
      <c r="H36" s="13"/>
      <c r="I36" s="13"/>
      <c r="J36" s="13"/>
      <c r="K36" s="13"/>
    </row>
    <row r="37" spans="1:11" ht="24" customHeight="1" x14ac:dyDescent="0.2">
      <c r="A37" s="6" t="s">
        <v>565</v>
      </c>
      <c r="B37" s="7" t="s">
        <v>566</v>
      </c>
      <c r="C37" s="20">
        <v>2000</v>
      </c>
      <c r="D37" s="20">
        <v>2000</v>
      </c>
      <c r="E37" s="20">
        <v>2800</v>
      </c>
      <c r="F37" s="20">
        <v>2060</v>
      </c>
      <c r="G37" s="21">
        <v>2060</v>
      </c>
      <c r="H37" s="13"/>
      <c r="I37" s="13"/>
      <c r="J37" s="13"/>
      <c r="K37" s="13"/>
    </row>
    <row r="38" spans="1:11" ht="24" customHeight="1" x14ac:dyDescent="0.2">
      <c r="A38" s="6" t="s">
        <v>567</v>
      </c>
      <c r="B38" s="7" t="s">
        <v>568</v>
      </c>
      <c r="C38" s="25">
        <v>80000</v>
      </c>
      <c r="D38" s="25">
        <v>80000</v>
      </c>
      <c r="E38" s="25">
        <v>80000</v>
      </c>
      <c r="F38" s="25">
        <v>82400</v>
      </c>
      <c r="G38" s="26">
        <v>82400</v>
      </c>
      <c r="H38" s="13"/>
      <c r="I38" s="13"/>
      <c r="J38" s="13"/>
      <c r="K38" s="13"/>
    </row>
    <row r="39" spans="1:11" ht="24" customHeight="1" x14ac:dyDescent="0.25">
      <c r="B39" s="27" t="s">
        <v>521</v>
      </c>
      <c r="C39" s="28">
        <f t="shared" ref="C39:F39" si="9">SUM(C26:C38)</f>
        <v>1814450</v>
      </c>
      <c r="D39" s="28">
        <f t="shared" ref="D39" si="10">SUM(D26:D38)</f>
        <v>1814450</v>
      </c>
      <c r="E39" s="28">
        <f>SUM(E26:E38)</f>
        <v>1962626</v>
      </c>
      <c r="F39" s="28">
        <f t="shared" si="9"/>
        <v>1791424</v>
      </c>
      <c r="G39" s="28">
        <f t="shared" ref="G39" si="11">SUM(G26:G38)</f>
        <v>1676034</v>
      </c>
      <c r="H39" s="13"/>
      <c r="I39" s="13"/>
      <c r="J39" s="13"/>
      <c r="K39" s="13"/>
    </row>
    <row r="40" spans="1:11" ht="24" customHeight="1" x14ac:dyDescent="0.2">
      <c r="C40" s="20"/>
      <c r="D40" s="20"/>
      <c r="E40" s="20"/>
      <c r="F40" s="20"/>
      <c r="G40" s="21"/>
      <c r="H40" s="13"/>
      <c r="I40" s="13"/>
      <c r="J40" s="13"/>
      <c r="K40" s="13"/>
    </row>
    <row r="41" spans="1:11" ht="24" customHeight="1" x14ac:dyDescent="0.2">
      <c r="A41" s="6" t="s">
        <v>569</v>
      </c>
      <c r="C41" s="20"/>
      <c r="D41" s="20"/>
      <c r="E41" s="20"/>
      <c r="F41" s="20"/>
      <c r="G41" s="21"/>
      <c r="J41" s="13"/>
      <c r="K41" s="13"/>
    </row>
    <row r="42" spans="1:11" ht="24" customHeight="1" x14ac:dyDescent="0.2">
      <c r="A42" s="6" t="s">
        <v>570</v>
      </c>
      <c r="B42" s="7" t="s">
        <v>571</v>
      </c>
      <c r="C42" s="20">
        <v>125000</v>
      </c>
      <c r="D42" s="20">
        <v>125000</v>
      </c>
      <c r="E42" s="20">
        <v>220000</v>
      </c>
      <c r="F42" s="20">
        <v>175000</v>
      </c>
      <c r="G42" s="21">
        <v>137500</v>
      </c>
    </row>
    <row r="43" spans="1:11" ht="24" customHeight="1" x14ac:dyDescent="0.2">
      <c r="A43" s="6" t="s">
        <v>572</v>
      </c>
      <c r="B43" s="7" t="s">
        <v>573</v>
      </c>
      <c r="C43" s="25">
        <v>25000</v>
      </c>
      <c r="D43" s="25">
        <v>25000</v>
      </c>
      <c r="E43" s="25">
        <v>50000</v>
      </c>
      <c r="F43" s="25">
        <v>25750</v>
      </c>
      <c r="G43" s="26">
        <v>25750</v>
      </c>
      <c r="H43" s="13"/>
      <c r="I43" s="13"/>
    </row>
    <row r="44" spans="1:11" ht="24" customHeight="1" x14ac:dyDescent="0.25">
      <c r="B44" s="27" t="s">
        <v>521</v>
      </c>
      <c r="C44" s="28">
        <f t="shared" ref="C44:F44" si="12">SUM(C42:C43)</f>
        <v>150000</v>
      </c>
      <c r="D44" s="28">
        <f t="shared" ref="D44" si="13">SUM(D42:D43)</f>
        <v>150000</v>
      </c>
      <c r="E44" s="28">
        <f>SUM(E42:E43)</f>
        <v>270000</v>
      </c>
      <c r="F44" s="28">
        <f t="shared" si="12"/>
        <v>200750</v>
      </c>
      <c r="G44" s="28">
        <f t="shared" ref="G44" si="14">SUM(G42:G43)</f>
        <v>163250</v>
      </c>
      <c r="H44" s="13"/>
      <c r="I44" s="13"/>
      <c r="J44" s="13"/>
      <c r="K44" s="13"/>
    </row>
    <row r="45" spans="1:11" ht="24" customHeight="1" x14ac:dyDescent="0.2">
      <c r="C45" s="20"/>
      <c r="D45" s="20"/>
      <c r="E45" s="20"/>
      <c r="F45" s="20"/>
      <c r="G45" s="21"/>
      <c r="H45" s="13"/>
      <c r="I45" s="13"/>
      <c r="J45" s="13"/>
      <c r="K45" s="13"/>
    </row>
    <row r="46" spans="1:11" ht="24" customHeight="1" x14ac:dyDescent="0.2">
      <c r="A46" s="6" t="s">
        <v>574</v>
      </c>
      <c r="C46" s="20"/>
      <c r="D46" s="20"/>
      <c r="E46" s="20"/>
      <c r="F46" s="20"/>
      <c r="G46" s="21"/>
      <c r="H46" s="13"/>
      <c r="I46" s="13"/>
      <c r="J46" s="13"/>
      <c r="K46" s="13"/>
    </row>
    <row r="47" spans="1:11" ht="24" customHeight="1" x14ac:dyDescent="0.2">
      <c r="A47" s="6" t="s">
        <v>575</v>
      </c>
      <c r="B47" s="7" t="s">
        <v>576</v>
      </c>
      <c r="C47" s="20">
        <v>55000</v>
      </c>
      <c r="D47" s="20">
        <v>55000</v>
      </c>
      <c r="E47" s="20">
        <v>250000</v>
      </c>
      <c r="F47" s="20">
        <v>70000</v>
      </c>
      <c r="G47" s="21">
        <v>66000</v>
      </c>
      <c r="H47" s="13"/>
      <c r="I47" s="13"/>
      <c r="J47" s="13"/>
      <c r="K47" s="13"/>
    </row>
    <row r="48" spans="1:11" ht="24" customHeight="1" x14ac:dyDescent="0.2">
      <c r="A48" s="6" t="s">
        <v>577</v>
      </c>
      <c r="B48" s="7" t="s">
        <v>578</v>
      </c>
      <c r="C48" s="20">
        <v>0</v>
      </c>
      <c r="D48" s="20">
        <v>0</v>
      </c>
      <c r="E48" s="20">
        <v>0</v>
      </c>
      <c r="F48" s="20">
        <v>0</v>
      </c>
      <c r="G48" s="21">
        <v>0</v>
      </c>
      <c r="H48" s="13"/>
      <c r="I48" s="13"/>
      <c r="J48" s="13"/>
      <c r="K48" s="13"/>
    </row>
    <row r="49" spans="1:11" ht="24" customHeight="1" x14ac:dyDescent="0.2">
      <c r="A49" s="6" t="s">
        <v>579</v>
      </c>
      <c r="B49" s="7" t="s">
        <v>580</v>
      </c>
      <c r="C49" s="25">
        <v>25000</v>
      </c>
      <c r="D49" s="25">
        <v>25000</v>
      </c>
      <c r="E49" s="25">
        <v>25000</v>
      </c>
      <c r="F49" s="25">
        <v>31250</v>
      </c>
      <c r="G49" s="26">
        <v>31250</v>
      </c>
      <c r="H49" s="13"/>
      <c r="I49" s="13"/>
      <c r="J49" s="13"/>
      <c r="K49" s="13"/>
    </row>
    <row r="50" spans="1:11" ht="24" customHeight="1" x14ac:dyDescent="0.25">
      <c r="B50" s="27" t="s">
        <v>521</v>
      </c>
      <c r="C50" s="28">
        <f t="shared" ref="C50:F50" si="15">SUM(C47:C49)</f>
        <v>80000</v>
      </c>
      <c r="D50" s="28">
        <f t="shared" ref="D50" si="16">SUM(D47:D49)</f>
        <v>80000</v>
      </c>
      <c r="E50" s="28">
        <f>SUM(E47:E49)</f>
        <v>275000</v>
      </c>
      <c r="F50" s="28">
        <f t="shared" si="15"/>
        <v>101250</v>
      </c>
      <c r="G50" s="28">
        <f t="shared" ref="G50" si="17">SUM(G47:G49)</f>
        <v>97250</v>
      </c>
      <c r="J50" s="13"/>
      <c r="K50" s="13"/>
    </row>
    <row r="51" spans="1:11" ht="24" customHeight="1" x14ac:dyDescent="0.2">
      <c r="C51" s="20"/>
      <c r="D51" s="20"/>
      <c r="E51" s="20"/>
      <c r="F51" s="20"/>
      <c r="G51" s="21"/>
      <c r="H51" s="13"/>
      <c r="I51" s="13"/>
      <c r="K51" s="13"/>
    </row>
    <row r="52" spans="1:11" ht="24" customHeight="1" x14ac:dyDescent="0.2">
      <c r="A52" s="6" t="s">
        <v>581</v>
      </c>
      <c r="C52" s="20"/>
      <c r="D52" s="20"/>
      <c r="E52" s="20"/>
      <c r="F52" s="20"/>
      <c r="G52" s="21"/>
      <c r="H52" s="13"/>
      <c r="I52" s="13"/>
      <c r="J52" s="13"/>
      <c r="K52" s="13"/>
    </row>
    <row r="53" spans="1:11" ht="24" customHeight="1" x14ac:dyDescent="0.2">
      <c r="A53" s="6" t="s">
        <v>582</v>
      </c>
      <c r="B53" s="7" t="s">
        <v>583</v>
      </c>
      <c r="C53" s="20">
        <v>0</v>
      </c>
      <c r="D53" s="20">
        <v>0</v>
      </c>
      <c r="E53" s="20">
        <v>0</v>
      </c>
      <c r="F53" s="20">
        <v>0</v>
      </c>
      <c r="G53" s="21">
        <v>0</v>
      </c>
      <c r="H53" s="13"/>
      <c r="I53" s="13"/>
      <c r="J53" s="13"/>
      <c r="K53" s="13"/>
    </row>
    <row r="54" spans="1:11" ht="24" customHeight="1" x14ac:dyDescent="0.2">
      <c r="A54" s="6" t="s">
        <v>533</v>
      </c>
      <c r="B54" s="16" t="s">
        <v>584</v>
      </c>
      <c r="C54" s="20">
        <v>8000000</v>
      </c>
      <c r="D54" s="20">
        <v>8000000</v>
      </c>
      <c r="E54" s="20">
        <v>8000000</v>
      </c>
      <c r="F54" s="20">
        <v>6000000</v>
      </c>
      <c r="G54" s="21">
        <v>6000000</v>
      </c>
      <c r="H54" s="13"/>
      <c r="I54" s="13"/>
      <c r="J54" s="13"/>
      <c r="K54" s="13"/>
    </row>
    <row r="55" spans="1:11" ht="24" customHeight="1" x14ac:dyDescent="0.2">
      <c r="A55" s="6" t="s">
        <v>585</v>
      </c>
      <c r="B55" s="7" t="s">
        <v>586</v>
      </c>
      <c r="C55" s="20">
        <f>46139305-998818</f>
        <v>45140487</v>
      </c>
      <c r="D55" s="20">
        <f>46139305-998818</f>
        <v>45140487</v>
      </c>
      <c r="E55" s="20">
        <v>45140487</v>
      </c>
      <c r="F55" s="20">
        <f>C55</f>
        <v>45140487</v>
      </c>
      <c r="G55" s="20">
        <v>45140487</v>
      </c>
      <c r="H55" s="13"/>
      <c r="I55" s="13"/>
      <c r="J55" s="13"/>
      <c r="K55" s="13"/>
    </row>
    <row r="56" spans="1:11" ht="24" customHeight="1" x14ac:dyDescent="0.2">
      <c r="A56" s="6" t="s">
        <v>587</v>
      </c>
      <c r="B56" s="7" t="s">
        <v>588</v>
      </c>
      <c r="C56" s="20">
        <v>0</v>
      </c>
      <c r="D56" s="20">
        <v>0</v>
      </c>
      <c r="E56" s="20">
        <v>0</v>
      </c>
      <c r="F56" s="20">
        <v>0</v>
      </c>
      <c r="G56" s="21">
        <v>0</v>
      </c>
      <c r="H56" s="13"/>
      <c r="I56" s="13"/>
      <c r="J56" s="13"/>
      <c r="K56" s="13"/>
    </row>
    <row r="57" spans="1:11" ht="24" hidden="1" customHeight="1" x14ac:dyDescent="0.2">
      <c r="A57" s="6" t="s">
        <v>589</v>
      </c>
      <c r="B57" s="16" t="s">
        <v>590</v>
      </c>
      <c r="C57" s="20">
        <v>0</v>
      </c>
      <c r="D57" s="20">
        <v>0</v>
      </c>
      <c r="E57" s="20"/>
      <c r="F57" s="20">
        <v>0</v>
      </c>
      <c r="G57" s="21"/>
      <c r="H57" s="13"/>
      <c r="I57" s="13"/>
      <c r="J57" s="13"/>
      <c r="K57" s="13"/>
    </row>
    <row r="58" spans="1:11" ht="24" hidden="1" customHeight="1" x14ac:dyDescent="0.2">
      <c r="A58" s="17" t="s">
        <v>591</v>
      </c>
      <c r="B58" s="16" t="s">
        <v>592</v>
      </c>
      <c r="C58" s="20">
        <v>0</v>
      </c>
      <c r="D58" s="20">
        <v>0</v>
      </c>
      <c r="E58" s="20"/>
      <c r="F58" s="20">
        <v>0</v>
      </c>
      <c r="G58" s="21"/>
      <c r="H58" s="13"/>
      <c r="I58" s="13"/>
      <c r="J58" s="13"/>
      <c r="K58" s="13"/>
    </row>
    <row r="59" spans="1:11" ht="24" customHeight="1" x14ac:dyDescent="0.2">
      <c r="A59" s="6" t="s">
        <v>593</v>
      </c>
      <c r="B59" s="7" t="s">
        <v>594</v>
      </c>
      <c r="C59" s="20">
        <v>0</v>
      </c>
      <c r="D59" s="20">
        <v>0</v>
      </c>
      <c r="E59" s="20">
        <v>0</v>
      </c>
      <c r="F59" s="20">
        <v>0</v>
      </c>
      <c r="G59" s="21">
        <v>0</v>
      </c>
      <c r="H59" s="13"/>
      <c r="I59" s="13"/>
      <c r="J59" s="13"/>
      <c r="K59" s="13"/>
    </row>
    <row r="60" spans="1:11" ht="24" customHeight="1" x14ac:dyDescent="0.2">
      <c r="A60" s="6" t="s">
        <v>595</v>
      </c>
      <c r="B60" s="16" t="s">
        <v>596</v>
      </c>
      <c r="C60" s="20">
        <v>60000</v>
      </c>
      <c r="D60" s="20">
        <v>60000</v>
      </c>
      <c r="E60" s="20">
        <v>70000</v>
      </c>
      <c r="F60" s="20">
        <v>60000</v>
      </c>
      <c r="G60" s="21">
        <v>60000</v>
      </c>
      <c r="H60" s="13"/>
      <c r="I60" s="13"/>
      <c r="J60" s="13"/>
      <c r="K60" s="13"/>
    </row>
    <row r="61" spans="1:11" ht="24" customHeight="1" x14ac:dyDescent="0.2">
      <c r="A61" s="6" t="s">
        <v>597</v>
      </c>
      <c r="B61" s="16" t="s">
        <v>598</v>
      </c>
      <c r="C61" s="20">
        <f>5008541+519447</f>
        <v>5527988</v>
      </c>
      <c r="D61" s="20">
        <f>5008541+519447</f>
        <v>5527988</v>
      </c>
      <c r="E61" s="20">
        <v>5527988</v>
      </c>
      <c r="F61" s="20">
        <v>5527988</v>
      </c>
      <c r="G61" s="21">
        <v>5527988</v>
      </c>
      <c r="H61" s="13"/>
      <c r="I61" s="13"/>
      <c r="J61" s="13"/>
      <c r="K61" s="13"/>
    </row>
    <row r="62" spans="1:11" ht="24" customHeight="1" x14ac:dyDescent="0.2">
      <c r="A62" s="6" t="s">
        <v>599</v>
      </c>
      <c r="B62" s="16" t="s">
        <v>600</v>
      </c>
      <c r="C62" s="20">
        <v>147516</v>
      </c>
      <c r="D62" s="20">
        <v>147516</v>
      </c>
      <c r="E62" s="20">
        <v>147516</v>
      </c>
      <c r="F62" s="20">
        <v>147516</v>
      </c>
      <c r="G62" s="21">
        <v>147516</v>
      </c>
      <c r="H62" s="13"/>
      <c r="I62" s="13"/>
      <c r="J62" s="13"/>
      <c r="K62" s="13"/>
    </row>
    <row r="63" spans="1:11" ht="24" customHeight="1" x14ac:dyDescent="0.2">
      <c r="A63" s="6" t="s">
        <v>601</v>
      </c>
      <c r="B63" s="7" t="s">
        <v>602</v>
      </c>
      <c r="C63" s="20">
        <v>0</v>
      </c>
      <c r="D63" s="20">
        <v>0</v>
      </c>
      <c r="E63" s="20">
        <v>4000</v>
      </c>
      <c r="F63" s="20">
        <v>0</v>
      </c>
      <c r="G63" s="21">
        <v>0</v>
      </c>
      <c r="H63" s="13"/>
      <c r="I63" s="13"/>
      <c r="J63" s="13"/>
      <c r="K63" s="13"/>
    </row>
    <row r="64" spans="1:11" ht="24" customHeight="1" x14ac:dyDescent="0.2">
      <c r="A64" s="6" t="s">
        <v>603</v>
      </c>
      <c r="B64" s="16" t="s">
        <v>604</v>
      </c>
      <c r="C64" s="20">
        <v>807097</v>
      </c>
      <c r="D64" s="20">
        <v>807097</v>
      </c>
      <c r="E64" s="20">
        <v>807097</v>
      </c>
      <c r="F64" s="20">
        <v>807097</v>
      </c>
      <c r="G64" s="21">
        <v>807097</v>
      </c>
      <c r="H64" s="13"/>
      <c r="I64" s="13"/>
      <c r="J64" s="13"/>
      <c r="K64" s="13"/>
    </row>
    <row r="65" spans="1:11" ht="24" customHeight="1" x14ac:dyDescent="0.2">
      <c r="A65" s="6" t="s">
        <v>605</v>
      </c>
      <c r="B65" s="7" t="s">
        <v>606</v>
      </c>
      <c r="C65" s="20">
        <v>5370</v>
      </c>
      <c r="D65" s="20">
        <v>5370</v>
      </c>
      <c r="E65" s="20">
        <v>5370</v>
      </c>
      <c r="F65" s="20">
        <v>5370</v>
      </c>
      <c r="G65" s="21">
        <v>5370</v>
      </c>
      <c r="H65" s="13"/>
      <c r="I65" s="13"/>
      <c r="J65" s="13"/>
      <c r="K65" s="13"/>
    </row>
    <row r="66" spans="1:11" ht="24" customHeight="1" x14ac:dyDescent="0.2">
      <c r="A66" s="6" t="s">
        <v>607</v>
      </c>
      <c r="B66" s="16" t="s">
        <v>608</v>
      </c>
      <c r="C66" s="20">
        <v>181198</v>
      </c>
      <c r="D66" s="20">
        <v>181198</v>
      </c>
      <c r="E66" s="20">
        <v>181198</v>
      </c>
      <c r="F66" s="20">
        <v>181198</v>
      </c>
      <c r="G66" s="21">
        <v>181198</v>
      </c>
      <c r="H66" s="13"/>
      <c r="I66" s="13"/>
      <c r="J66" s="13"/>
      <c r="K66" s="13"/>
    </row>
    <row r="67" spans="1:11" ht="24" customHeight="1" x14ac:dyDescent="0.2">
      <c r="A67" s="6" t="s">
        <v>609</v>
      </c>
      <c r="B67" s="14" t="s">
        <v>610</v>
      </c>
      <c r="C67" s="20">
        <v>118373</v>
      </c>
      <c r="D67" s="20">
        <v>118373</v>
      </c>
      <c r="E67" s="20">
        <v>130003</v>
      </c>
      <c r="F67" s="20">
        <v>118373</v>
      </c>
      <c r="G67" s="21">
        <v>118373</v>
      </c>
      <c r="H67" s="13"/>
      <c r="I67" s="13"/>
      <c r="J67" s="13"/>
      <c r="K67" s="13"/>
    </row>
    <row r="68" spans="1:11" ht="24" hidden="1" customHeight="1" x14ac:dyDescent="0.2">
      <c r="A68" s="6" t="s">
        <v>611</v>
      </c>
      <c r="B68" s="16" t="s">
        <v>612</v>
      </c>
      <c r="C68" s="20"/>
      <c r="D68" s="20"/>
      <c r="E68" s="20"/>
      <c r="F68" s="20"/>
      <c r="G68" s="21"/>
      <c r="H68" s="13"/>
      <c r="I68" s="13"/>
      <c r="J68" s="13"/>
      <c r="K68" s="13"/>
    </row>
    <row r="69" spans="1:11" ht="24" hidden="1" customHeight="1" x14ac:dyDescent="0.2">
      <c r="A69" s="6" t="s">
        <v>613</v>
      </c>
      <c r="B69" s="7" t="s">
        <v>614</v>
      </c>
      <c r="C69" s="20"/>
      <c r="D69" s="20"/>
      <c r="E69" s="20"/>
      <c r="F69" s="20"/>
      <c r="G69" s="21"/>
      <c r="H69" s="13"/>
      <c r="I69" s="13"/>
      <c r="J69" s="13"/>
      <c r="K69" s="13"/>
    </row>
    <row r="70" spans="1:11" ht="24" customHeight="1" x14ac:dyDescent="0.2">
      <c r="A70" s="6" t="s">
        <v>615</v>
      </c>
      <c r="B70" s="16" t="s">
        <v>616</v>
      </c>
      <c r="C70" s="20">
        <v>617602</v>
      </c>
      <c r="D70" s="20">
        <v>617602</v>
      </c>
      <c r="E70" s="20">
        <v>616005</v>
      </c>
      <c r="F70" s="20">
        <v>616005</v>
      </c>
      <c r="G70" s="21">
        <v>617602</v>
      </c>
      <c r="H70" s="13"/>
      <c r="I70" s="13"/>
      <c r="J70" s="13"/>
      <c r="K70" s="13"/>
    </row>
    <row r="71" spans="1:11" ht="24" customHeight="1" x14ac:dyDescent="0.2">
      <c r="A71" s="6" t="s">
        <v>617</v>
      </c>
      <c r="B71" s="7" t="s">
        <v>618</v>
      </c>
      <c r="C71" s="20">
        <v>0</v>
      </c>
      <c r="D71" s="20">
        <v>0</v>
      </c>
      <c r="E71" s="20">
        <v>0</v>
      </c>
      <c r="F71" s="20">
        <v>0</v>
      </c>
      <c r="G71" s="21">
        <v>0</v>
      </c>
      <c r="H71" s="13"/>
      <c r="I71" s="13"/>
      <c r="J71" s="13"/>
      <c r="K71" s="13"/>
    </row>
    <row r="72" spans="1:11" ht="24" customHeight="1" x14ac:dyDescent="0.2">
      <c r="A72" s="6" t="s">
        <v>619</v>
      </c>
      <c r="B72" s="16" t="s">
        <v>620</v>
      </c>
      <c r="C72" s="20">
        <v>122000</v>
      </c>
      <c r="D72" s="20">
        <v>122000</v>
      </c>
      <c r="E72" s="20">
        <v>122000</v>
      </c>
      <c r="F72" s="20">
        <v>122000</v>
      </c>
      <c r="G72" s="21">
        <v>122000</v>
      </c>
      <c r="H72" s="13"/>
      <c r="I72" s="13"/>
      <c r="J72" s="13"/>
      <c r="K72" s="13"/>
    </row>
    <row r="73" spans="1:11" ht="24" customHeight="1" x14ac:dyDescent="0.2">
      <c r="A73" s="6" t="s">
        <v>621</v>
      </c>
      <c r="B73" s="16" t="s">
        <v>622</v>
      </c>
      <c r="C73" s="20">
        <v>0</v>
      </c>
      <c r="D73" s="20">
        <v>0</v>
      </c>
      <c r="E73" s="20">
        <v>0</v>
      </c>
      <c r="F73" s="20">
        <v>0</v>
      </c>
      <c r="G73" s="21">
        <v>0</v>
      </c>
      <c r="H73" s="13"/>
      <c r="I73" s="13"/>
      <c r="J73" s="13"/>
      <c r="K73" s="13"/>
    </row>
    <row r="74" spans="1:11" ht="24" customHeight="1" x14ac:dyDescent="0.2">
      <c r="A74" s="6" t="s">
        <v>623</v>
      </c>
      <c r="B74" s="16" t="s">
        <v>624</v>
      </c>
      <c r="C74" s="25">
        <v>0</v>
      </c>
      <c r="D74" s="25">
        <v>0</v>
      </c>
      <c r="E74" s="25">
        <v>0</v>
      </c>
      <c r="F74" s="25">
        <v>0</v>
      </c>
      <c r="G74" s="26">
        <v>0</v>
      </c>
      <c r="H74" s="13"/>
      <c r="I74" s="13"/>
      <c r="J74" s="13"/>
      <c r="K74" s="13"/>
    </row>
    <row r="75" spans="1:11" s="8" customFormat="1" ht="24" hidden="1" customHeight="1" x14ac:dyDescent="0.2">
      <c r="A75" s="17" t="s">
        <v>625</v>
      </c>
      <c r="B75" s="16" t="s">
        <v>626</v>
      </c>
      <c r="C75" s="23">
        <v>0</v>
      </c>
      <c r="D75" s="23">
        <v>0</v>
      </c>
      <c r="E75" s="23"/>
      <c r="F75" s="23">
        <v>0</v>
      </c>
      <c r="G75" s="24"/>
      <c r="H75" s="18"/>
      <c r="I75" s="18"/>
      <c r="J75" s="18"/>
      <c r="K75" s="18"/>
    </row>
    <row r="76" spans="1:11" ht="24" hidden="1" customHeight="1" x14ac:dyDescent="0.2">
      <c r="A76" s="6" t="s">
        <v>627</v>
      </c>
      <c r="B76" s="7" t="s">
        <v>628</v>
      </c>
      <c r="C76" s="20"/>
      <c r="D76" s="20"/>
      <c r="E76" s="20"/>
      <c r="F76" s="20"/>
      <c r="G76" s="21"/>
      <c r="I76" s="13"/>
      <c r="J76" s="13"/>
      <c r="K76" s="13"/>
    </row>
    <row r="77" spans="1:11" ht="24" customHeight="1" x14ac:dyDescent="0.25">
      <c r="B77" s="27" t="s">
        <v>521</v>
      </c>
      <c r="C77" s="28">
        <f t="shared" ref="C77:F77" si="18">SUM(C53:C76)</f>
        <v>60727631</v>
      </c>
      <c r="D77" s="28">
        <f t="shared" ref="D77" si="19">SUM(D53:D76)</f>
        <v>60727631</v>
      </c>
      <c r="E77" s="28">
        <f>SUM(E53:E74)</f>
        <v>60751664</v>
      </c>
      <c r="F77" s="28">
        <f t="shared" si="18"/>
        <v>58726034</v>
      </c>
      <c r="G77" s="28">
        <f t="shared" ref="G77" si="20">SUM(G53:G76)</f>
        <v>58727631</v>
      </c>
      <c r="H77" s="13"/>
      <c r="I77" s="13"/>
      <c r="J77" s="13"/>
      <c r="K77" s="13"/>
    </row>
    <row r="78" spans="1:11" ht="24" customHeight="1" x14ac:dyDescent="0.2">
      <c r="C78" s="20"/>
      <c r="D78" s="20"/>
      <c r="E78" s="20"/>
      <c r="F78" s="20"/>
      <c r="G78" s="21"/>
      <c r="H78" s="13"/>
      <c r="I78" s="13"/>
      <c r="J78" s="13"/>
      <c r="K78" s="13"/>
    </row>
    <row r="79" spans="1:11" ht="24" customHeight="1" x14ac:dyDescent="0.2">
      <c r="A79" s="6" t="s">
        <v>629</v>
      </c>
      <c r="C79" s="20"/>
      <c r="D79" s="20"/>
      <c r="E79" s="20"/>
      <c r="F79" s="20"/>
      <c r="G79" s="21"/>
      <c r="H79" s="13"/>
      <c r="I79" s="13"/>
      <c r="J79" s="13"/>
      <c r="K79" s="13"/>
    </row>
    <row r="80" spans="1:11" ht="24" customHeight="1" x14ac:dyDescent="0.2">
      <c r="A80" s="6" t="s">
        <v>630</v>
      </c>
      <c r="B80" s="16" t="s">
        <v>631</v>
      </c>
      <c r="C80" s="20">
        <v>625000</v>
      </c>
      <c r="D80" s="20">
        <v>625000</v>
      </c>
      <c r="E80" s="20">
        <v>710000</v>
      </c>
      <c r="F80" s="20">
        <v>656250</v>
      </c>
      <c r="G80" s="21">
        <v>656250</v>
      </c>
      <c r="H80" s="13"/>
      <c r="I80" s="13"/>
      <c r="J80" s="13"/>
      <c r="K80" s="13"/>
    </row>
    <row r="81" spans="1:11" ht="24" customHeight="1" x14ac:dyDescent="0.2">
      <c r="A81" s="6" t="s">
        <v>632</v>
      </c>
      <c r="B81" s="16" t="s">
        <v>633</v>
      </c>
      <c r="C81" s="20">
        <v>15000</v>
      </c>
      <c r="D81" s="20">
        <v>15000</v>
      </c>
      <c r="E81" s="20">
        <v>10000</v>
      </c>
      <c r="F81" s="20">
        <v>15450</v>
      </c>
      <c r="G81" s="21">
        <v>15450</v>
      </c>
      <c r="H81" s="13"/>
      <c r="I81" s="13"/>
      <c r="J81" s="13"/>
      <c r="K81" s="13"/>
    </row>
    <row r="82" spans="1:11" ht="24" customHeight="1" x14ac:dyDescent="0.2">
      <c r="A82" s="6" t="s">
        <v>634</v>
      </c>
      <c r="B82" s="16" t="s">
        <v>635</v>
      </c>
      <c r="C82" s="20">
        <v>150</v>
      </c>
      <c r="D82" s="20">
        <v>150</v>
      </c>
      <c r="E82" s="20">
        <v>0</v>
      </c>
      <c r="F82" s="20">
        <v>155</v>
      </c>
      <c r="G82" s="21">
        <v>155</v>
      </c>
      <c r="H82" s="13"/>
      <c r="I82" s="13"/>
      <c r="J82" s="13"/>
      <c r="K82" s="13"/>
    </row>
    <row r="83" spans="1:11" ht="24" customHeight="1" x14ac:dyDescent="0.2">
      <c r="A83" s="6" t="s">
        <v>636</v>
      </c>
      <c r="B83" s="16" t="s">
        <v>637</v>
      </c>
      <c r="C83" s="20">
        <v>37059</v>
      </c>
      <c r="D83" s="20">
        <v>37059</v>
      </c>
      <c r="E83" s="20">
        <v>37819</v>
      </c>
      <c r="F83" s="20">
        <v>37059</v>
      </c>
      <c r="G83" s="21">
        <v>37059</v>
      </c>
      <c r="H83" s="13"/>
      <c r="I83" s="13"/>
      <c r="J83" s="13"/>
      <c r="K83" s="13"/>
    </row>
    <row r="84" spans="1:11" ht="24" customHeight="1" x14ac:dyDescent="0.2">
      <c r="A84" s="6" t="s">
        <v>638</v>
      </c>
      <c r="B84" s="16" t="s">
        <v>639</v>
      </c>
      <c r="C84" s="20">
        <v>90000</v>
      </c>
      <c r="D84" s="20">
        <v>90000</v>
      </c>
      <c r="E84" s="20">
        <v>65000</v>
      </c>
      <c r="F84" s="20">
        <v>92700</v>
      </c>
      <c r="G84" s="21">
        <v>92700</v>
      </c>
      <c r="H84" s="13"/>
      <c r="I84" s="13"/>
      <c r="J84" s="13"/>
      <c r="K84" s="13"/>
    </row>
    <row r="85" spans="1:11" ht="24" customHeight="1" x14ac:dyDescent="0.2">
      <c r="A85" s="6" t="s">
        <v>640</v>
      </c>
      <c r="B85" s="16" t="s">
        <v>641</v>
      </c>
      <c r="C85" s="20">
        <v>0</v>
      </c>
      <c r="D85" s="20">
        <v>0</v>
      </c>
      <c r="E85" s="20">
        <v>0</v>
      </c>
      <c r="F85" s="20">
        <v>0</v>
      </c>
      <c r="G85" s="21">
        <v>0</v>
      </c>
      <c r="H85" s="19"/>
      <c r="I85" s="13"/>
      <c r="J85" s="13"/>
      <c r="K85" s="13"/>
    </row>
    <row r="86" spans="1:11" ht="24" customHeight="1" x14ac:dyDescent="0.2">
      <c r="A86" s="6" t="s">
        <v>642</v>
      </c>
      <c r="B86" s="7" t="s">
        <v>643</v>
      </c>
      <c r="C86" s="20">
        <v>340000</v>
      </c>
      <c r="D86" s="20">
        <v>340000</v>
      </c>
      <c r="E86" s="20">
        <v>345000</v>
      </c>
      <c r="F86" s="20">
        <v>340000</v>
      </c>
      <c r="G86" s="21">
        <v>340000</v>
      </c>
      <c r="H86" s="13"/>
      <c r="I86" s="13"/>
      <c r="J86" s="13"/>
      <c r="K86" s="13"/>
    </row>
    <row r="87" spans="1:11" ht="24" hidden="1" customHeight="1" x14ac:dyDescent="0.2">
      <c r="A87" s="6" t="s">
        <v>644</v>
      </c>
      <c r="B87" s="16" t="s">
        <v>645</v>
      </c>
      <c r="C87" s="20">
        <v>0</v>
      </c>
      <c r="D87" s="20">
        <v>0</v>
      </c>
      <c r="E87" s="20"/>
      <c r="F87" s="20">
        <v>0</v>
      </c>
      <c r="G87" s="21"/>
      <c r="H87" s="13"/>
      <c r="I87" s="13"/>
      <c r="J87" s="13"/>
      <c r="K87" s="13"/>
    </row>
    <row r="88" spans="1:11" ht="24" customHeight="1" x14ac:dyDescent="0.2">
      <c r="A88" s="6" t="s">
        <v>646</v>
      </c>
      <c r="B88" s="16" t="s">
        <v>647</v>
      </c>
      <c r="C88" s="20">
        <v>2000</v>
      </c>
      <c r="D88" s="20">
        <v>2000</v>
      </c>
      <c r="E88" s="20">
        <v>2000</v>
      </c>
      <c r="F88" s="20">
        <v>2060</v>
      </c>
      <c r="G88" s="21">
        <v>2060</v>
      </c>
      <c r="H88" s="13"/>
      <c r="I88" s="13"/>
      <c r="J88" s="13"/>
      <c r="K88" s="13"/>
    </row>
    <row r="89" spans="1:11" ht="24" customHeight="1" x14ac:dyDescent="0.2">
      <c r="A89" s="6" t="s">
        <v>648</v>
      </c>
      <c r="B89" s="16" t="s">
        <v>649</v>
      </c>
      <c r="C89" s="25">
        <v>0</v>
      </c>
      <c r="D89" s="25">
        <v>0</v>
      </c>
      <c r="E89" s="25">
        <v>25</v>
      </c>
      <c r="F89" s="25">
        <v>0</v>
      </c>
      <c r="G89" s="26">
        <v>0</v>
      </c>
      <c r="H89" s="13"/>
      <c r="I89" s="13"/>
      <c r="J89" s="13"/>
      <c r="K89" s="13"/>
    </row>
    <row r="90" spans="1:11" ht="24" hidden="1" customHeight="1" x14ac:dyDescent="0.2">
      <c r="A90" s="6" t="s">
        <v>650</v>
      </c>
      <c r="B90" s="16" t="s">
        <v>651</v>
      </c>
      <c r="C90" s="20"/>
      <c r="D90" s="20"/>
      <c r="E90" s="20"/>
      <c r="F90" s="20"/>
      <c r="G90" s="21"/>
      <c r="H90" s="13"/>
      <c r="I90" s="13"/>
      <c r="J90" s="13"/>
      <c r="K90" s="13"/>
    </row>
    <row r="91" spans="1:11" ht="24" customHeight="1" x14ac:dyDescent="0.25">
      <c r="B91" s="27" t="s">
        <v>521</v>
      </c>
      <c r="C91" s="28">
        <f t="shared" ref="C91:F91" si="21">SUM(C80:C90)</f>
        <v>1109209</v>
      </c>
      <c r="D91" s="28">
        <f t="shared" ref="D91" si="22">SUM(D80:D90)</f>
        <v>1109209</v>
      </c>
      <c r="E91" s="28">
        <f>SUM(E80:E89)</f>
        <v>1169844</v>
      </c>
      <c r="F91" s="28">
        <f t="shared" si="21"/>
        <v>1143674</v>
      </c>
      <c r="G91" s="28">
        <f t="shared" ref="G91" si="23">SUM(G80:G90)</f>
        <v>1143674</v>
      </c>
      <c r="H91" s="13"/>
      <c r="I91" s="13"/>
      <c r="J91" s="13"/>
      <c r="K91" s="13"/>
    </row>
    <row r="92" spans="1:11" ht="24" customHeight="1" x14ac:dyDescent="0.2">
      <c r="C92" s="20"/>
      <c r="D92" s="20"/>
      <c r="E92" s="20"/>
      <c r="F92" s="20"/>
      <c r="G92" s="21"/>
      <c r="H92" s="13"/>
      <c r="I92" s="13"/>
      <c r="J92" s="13"/>
      <c r="K92" s="13"/>
    </row>
    <row r="93" spans="1:11" ht="24" customHeight="1" x14ac:dyDescent="0.2">
      <c r="A93" s="6" t="s">
        <v>652</v>
      </c>
      <c r="C93" s="20"/>
      <c r="D93" s="20"/>
      <c r="E93" s="20"/>
      <c r="F93" s="20"/>
      <c r="G93" s="21"/>
      <c r="H93" s="13"/>
      <c r="I93" s="13"/>
      <c r="J93" s="13"/>
      <c r="K93" s="13"/>
    </row>
    <row r="94" spans="1:11" ht="24" customHeight="1" x14ac:dyDescent="0.2">
      <c r="A94" s="6" t="s">
        <v>653</v>
      </c>
      <c r="B94" s="7" t="s">
        <v>654</v>
      </c>
      <c r="C94" s="20">
        <v>117044</v>
      </c>
      <c r="D94" s="20">
        <v>117044</v>
      </c>
      <c r="E94" s="20">
        <v>106500</v>
      </c>
      <c r="F94" s="20">
        <v>120555</v>
      </c>
      <c r="G94" s="21">
        <v>120555</v>
      </c>
      <c r="H94" s="13"/>
      <c r="I94" s="13"/>
      <c r="J94" s="13"/>
      <c r="K94" s="13"/>
    </row>
    <row r="95" spans="1:11" ht="24" customHeight="1" x14ac:dyDescent="0.2">
      <c r="A95" s="6" t="s">
        <v>655</v>
      </c>
      <c r="B95" s="7" t="s">
        <v>656</v>
      </c>
      <c r="C95" s="20">
        <v>296330</v>
      </c>
      <c r="D95" s="20">
        <v>296330</v>
      </c>
      <c r="E95" s="20">
        <v>301396</v>
      </c>
      <c r="F95" s="20">
        <v>305220</v>
      </c>
      <c r="G95" s="21">
        <v>305220</v>
      </c>
      <c r="H95" s="13"/>
      <c r="I95" s="13"/>
      <c r="J95" s="13"/>
      <c r="K95" s="13"/>
    </row>
    <row r="96" spans="1:11" ht="24" customHeight="1" x14ac:dyDescent="0.2">
      <c r="A96" s="6" t="s">
        <v>657</v>
      </c>
      <c r="B96" s="7" t="s">
        <v>658</v>
      </c>
      <c r="C96" s="20">
        <v>20000</v>
      </c>
      <c r="D96" s="20">
        <v>20000</v>
      </c>
      <c r="E96" s="20">
        <v>70000</v>
      </c>
      <c r="F96" s="20">
        <v>30000</v>
      </c>
      <c r="G96" s="21">
        <v>26000</v>
      </c>
      <c r="H96" s="13"/>
      <c r="I96" s="13"/>
      <c r="J96" s="13"/>
      <c r="K96" s="13"/>
    </row>
    <row r="97" spans="1:11" ht="24" customHeight="1" x14ac:dyDescent="0.2">
      <c r="A97" s="6" t="s">
        <v>659</v>
      </c>
      <c r="B97" s="7" t="s">
        <v>660</v>
      </c>
      <c r="C97" s="20">
        <v>0</v>
      </c>
      <c r="D97" s="20">
        <v>0</v>
      </c>
      <c r="E97" s="20">
        <v>298807</v>
      </c>
      <c r="F97" s="20">
        <v>0</v>
      </c>
      <c r="G97" s="21">
        <v>0</v>
      </c>
      <c r="H97" s="13"/>
      <c r="I97" s="13"/>
      <c r="J97" s="13"/>
      <c r="K97" s="13"/>
    </row>
    <row r="98" spans="1:11" ht="24" customHeight="1" x14ac:dyDescent="0.2">
      <c r="A98" s="6" t="s">
        <v>661</v>
      </c>
      <c r="B98" s="7" t="s">
        <v>662</v>
      </c>
      <c r="C98" s="20">
        <v>141000</v>
      </c>
      <c r="D98" s="20">
        <v>141000</v>
      </c>
      <c r="E98" s="20">
        <v>148751</v>
      </c>
      <c r="F98" s="20">
        <v>145230</v>
      </c>
      <c r="G98" s="21">
        <v>145230</v>
      </c>
      <c r="H98" s="13"/>
      <c r="I98" s="13"/>
      <c r="J98" s="13"/>
      <c r="K98" s="13"/>
    </row>
    <row r="99" spans="1:11" ht="24" hidden="1" customHeight="1" x14ac:dyDescent="0.2">
      <c r="A99" s="6" t="s">
        <v>663</v>
      </c>
      <c r="B99" s="7" t="s">
        <v>664</v>
      </c>
      <c r="C99" s="20">
        <v>0</v>
      </c>
      <c r="D99" s="20">
        <v>0</v>
      </c>
      <c r="E99" s="20"/>
      <c r="F99" s="20">
        <v>0</v>
      </c>
      <c r="G99" s="21"/>
      <c r="H99" s="13"/>
      <c r="I99" s="13"/>
      <c r="J99" s="13"/>
      <c r="K99" s="13"/>
    </row>
    <row r="100" spans="1:11" ht="24" customHeight="1" x14ac:dyDescent="0.2">
      <c r="A100" s="6" t="s">
        <v>665</v>
      </c>
      <c r="B100" s="7" t="s">
        <v>666</v>
      </c>
      <c r="C100" s="20">
        <v>48397</v>
      </c>
      <c r="D100" s="20">
        <v>48397</v>
      </c>
      <c r="E100" s="20">
        <v>55166</v>
      </c>
      <c r="F100" s="20">
        <v>51301</v>
      </c>
      <c r="G100" s="21">
        <v>51301</v>
      </c>
      <c r="H100" s="13"/>
      <c r="I100" s="13"/>
      <c r="J100" s="13"/>
      <c r="K100" s="13"/>
    </row>
    <row r="101" spans="1:11" ht="24" customHeight="1" x14ac:dyDescent="0.2">
      <c r="A101" s="6" t="s">
        <v>667</v>
      </c>
      <c r="B101" s="7" t="s">
        <v>668</v>
      </c>
      <c r="C101" s="20">
        <v>20000</v>
      </c>
      <c r="D101" s="20">
        <v>20000</v>
      </c>
      <c r="E101" s="20">
        <v>23000</v>
      </c>
      <c r="F101" s="20">
        <v>20600</v>
      </c>
      <c r="G101" s="21">
        <v>20600</v>
      </c>
      <c r="H101" s="13"/>
      <c r="I101" s="13"/>
      <c r="J101" s="13"/>
      <c r="K101" s="13"/>
    </row>
    <row r="102" spans="1:11" ht="24" customHeight="1" x14ac:dyDescent="0.2">
      <c r="A102" s="6" t="s">
        <v>669</v>
      </c>
      <c r="B102" s="7" t="s">
        <v>670</v>
      </c>
      <c r="C102" s="20">
        <v>422651</v>
      </c>
      <c r="D102" s="20">
        <v>422651</v>
      </c>
      <c r="E102" s="20">
        <v>437317</v>
      </c>
      <c r="F102" s="20">
        <v>422651</v>
      </c>
      <c r="G102" s="21">
        <v>422651</v>
      </c>
      <c r="H102" s="13"/>
      <c r="I102" s="13"/>
      <c r="J102" s="13"/>
      <c r="K102" s="13"/>
    </row>
    <row r="103" spans="1:11" ht="24" hidden="1" customHeight="1" x14ac:dyDescent="0.2">
      <c r="A103" s="11" t="s">
        <v>671</v>
      </c>
      <c r="B103" s="7" t="s">
        <v>672</v>
      </c>
      <c r="C103" s="20">
        <v>0</v>
      </c>
      <c r="D103" s="20">
        <v>0</v>
      </c>
      <c r="E103" s="20"/>
      <c r="F103" s="20">
        <v>0</v>
      </c>
      <c r="G103" s="21"/>
      <c r="H103" s="13"/>
      <c r="I103" s="13"/>
      <c r="J103" s="13"/>
      <c r="K103" s="13"/>
    </row>
    <row r="104" spans="1:11" ht="24" customHeight="1" x14ac:dyDescent="0.2">
      <c r="A104" s="6" t="s">
        <v>673</v>
      </c>
      <c r="B104" s="7" t="s">
        <v>674</v>
      </c>
      <c r="C104" s="20">
        <v>210000</v>
      </c>
      <c r="D104" s="20">
        <v>210000</v>
      </c>
      <c r="E104" s="20">
        <v>100000</v>
      </c>
      <c r="F104" s="20">
        <v>210000</v>
      </c>
      <c r="G104" s="21">
        <v>210000</v>
      </c>
      <c r="H104" s="13"/>
      <c r="I104" s="13"/>
      <c r="J104" s="13"/>
      <c r="K104" s="13"/>
    </row>
    <row r="105" spans="1:11" ht="24" hidden="1" customHeight="1" x14ac:dyDescent="0.2">
      <c r="A105" s="6" t="s">
        <v>675</v>
      </c>
      <c r="B105" s="7" t="s">
        <v>676</v>
      </c>
      <c r="C105" s="20">
        <v>0</v>
      </c>
      <c r="D105" s="20">
        <v>0</v>
      </c>
      <c r="E105" s="20"/>
      <c r="F105" s="20">
        <v>0</v>
      </c>
      <c r="G105" s="21"/>
      <c r="H105" s="13"/>
      <c r="I105" s="13"/>
      <c r="J105" s="13"/>
      <c r="K105" s="13"/>
    </row>
    <row r="106" spans="1:11" ht="24" hidden="1" customHeight="1" x14ac:dyDescent="0.2">
      <c r="A106" s="6" t="s">
        <v>677</v>
      </c>
      <c r="B106" s="7" t="s">
        <v>678</v>
      </c>
      <c r="C106" s="20">
        <v>0</v>
      </c>
      <c r="D106" s="20">
        <v>0</v>
      </c>
      <c r="E106" s="20"/>
      <c r="F106" s="20">
        <v>0</v>
      </c>
      <c r="G106" s="21"/>
      <c r="H106" s="13"/>
      <c r="I106" s="13"/>
      <c r="J106" s="13"/>
      <c r="K106" s="13"/>
    </row>
    <row r="107" spans="1:11" ht="24" customHeight="1" x14ac:dyDescent="0.2">
      <c r="A107" s="11" t="s">
        <v>679</v>
      </c>
      <c r="B107" s="7" t="s">
        <v>680</v>
      </c>
      <c r="C107" s="20">
        <v>40000</v>
      </c>
      <c r="D107" s="20">
        <v>40000</v>
      </c>
      <c r="E107" s="20">
        <v>43603</v>
      </c>
      <c r="F107" s="20">
        <v>41200</v>
      </c>
      <c r="G107" s="21">
        <v>41200</v>
      </c>
      <c r="H107" s="13"/>
      <c r="I107" s="13"/>
      <c r="J107" s="13"/>
      <c r="K107" s="13"/>
    </row>
    <row r="108" spans="1:11" ht="24" hidden="1" customHeight="1" x14ac:dyDescent="0.2">
      <c r="A108" s="11" t="s">
        <v>681</v>
      </c>
      <c r="B108" s="7" t="s">
        <v>682</v>
      </c>
      <c r="C108" s="20">
        <v>0</v>
      </c>
      <c r="D108" s="20">
        <v>0</v>
      </c>
      <c r="E108" s="20"/>
      <c r="F108" s="20">
        <v>0</v>
      </c>
      <c r="G108" s="21"/>
      <c r="H108" s="13"/>
      <c r="I108" s="13"/>
      <c r="J108" s="13"/>
      <c r="K108" s="13"/>
    </row>
    <row r="109" spans="1:11" ht="24" hidden="1" customHeight="1" x14ac:dyDescent="0.2">
      <c r="A109" s="11" t="s">
        <v>683</v>
      </c>
      <c r="B109" s="7" t="s">
        <v>684</v>
      </c>
      <c r="C109" s="20">
        <v>0</v>
      </c>
      <c r="D109" s="20">
        <v>0</v>
      </c>
      <c r="E109" s="20"/>
      <c r="F109" s="20">
        <v>0</v>
      </c>
      <c r="G109" s="21"/>
      <c r="H109" s="13"/>
      <c r="I109" s="13"/>
      <c r="J109" s="13"/>
      <c r="K109" s="13"/>
    </row>
    <row r="110" spans="1:11" ht="24" customHeight="1" x14ac:dyDescent="0.2">
      <c r="A110" s="11" t="s">
        <v>685</v>
      </c>
      <c r="B110" s="7" t="s">
        <v>686</v>
      </c>
      <c r="C110" s="20">
        <v>804083</v>
      </c>
      <c r="D110" s="20">
        <v>804083</v>
      </c>
      <c r="E110" s="20">
        <v>804083</v>
      </c>
      <c r="F110" s="20">
        <v>857821.95000000007</v>
      </c>
      <c r="G110" s="21">
        <v>820529</v>
      </c>
      <c r="H110" s="13"/>
      <c r="I110" s="13"/>
      <c r="J110" s="13"/>
      <c r="K110" s="13"/>
    </row>
    <row r="111" spans="1:11" ht="24" hidden="1" customHeight="1" x14ac:dyDescent="0.2">
      <c r="A111" s="6" t="s">
        <v>687</v>
      </c>
      <c r="B111" s="7" t="s">
        <v>688</v>
      </c>
      <c r="C111" s="20">
        <v>0</v>
      </c>
      <c r="D111" s="20">
        <v>0</v>
      </c>
      <c r="E111" s="20"/>
      <c r="F111" s="20">
        <v>0</v>
      </c>
      <c r="G111" s="21"/>
      <c r="H111" s="13"/>
      <c r="I111" s="13"/>
      <c r="J111" s="13"/>
      <c r="K111" s="13"/>
    </row>
    <row r="112" spans="1:11" ht="24" customHeight="1" x14ac:dyDescent="0.2">
      <c r="A112" s="6" t="s">
        <v>689</v>
      </c>
      <c r="B112" s="7" t="s">
        <v>690</v>
      </c>
      <c r="C112" s="25">
        <v>13000</v>
      </c>
      <c r="D112" s="25">
        <v>13000</v>
      </c>
      <c r="E112" s="25">
        <v>20000</v>
      </c>
      <c r="F112" s="25">
        <v>13000</v>
      </c>
      <c r="G112" s="26">
        <v>13000</v>
      </c>
      <c r="H112" s="13"/>
      <c r="I112" s="13"/>
      <c r="J112" s="13"/>
      <c r="K112" s="13"/>
    </row>
    <row r="113" spans="1:11" ht="24" customHeight="1" x14ac:dyDescent="0.25">
      <c r="B113" s="27" t="s">
        <v>521</v>
      </c>
      <c r="C113" s="28">
        <f t="shared" ref="C113:F113" si="24">SUM(C94:C112)</f>
        <v>2132505</v>
      </c>
      <c r="D113" s="28">
        <f t="shared" ref="D113" si="25">SUM(D94:D112)</f>
        <v>2132505</v>
      </c>
      <c r="E113" s="28">
        <f>SUM(E94:E112)</f>
        <v>2408623</v>
      </c>
      <c r="F113" s="28">
        <f t="shared" si="24"/>
        <v>2217578.9500000002</v>
      </c>
      <c r="G113" s="28">
        <f t="shared" ref="G113" si="26">SUM(G94:G112)</f>
        <v>2176286</v>
      </c>
      <c r="H113" s="13"/>
      <c r="I113" s="13"/>
      <c r="J113" s="13"/>
      <c r="K113" s="13"/>
    </row>
    <row r="114" spans="1:11" ht="24" customHeight="1" x14ac:dyDescent="0.2">
      <c r="C114" s="20"/>
      <c r="D114" s="20"/>
      <c r="E114" s="20"/>
      <c r="F114" s="20"/>
      <c r="G114" s="21"/>
      <c r="H114" s="13"/>
      <c r="I114" s="13"/>
      <c r="J114" s="13"/>
      <c r="K114" s="13"/>
    </row>
    <row r="115" spans="1:11" ht="24" customHeight="1" x14ac:dyDescent="0.2">
      <c r="A115" s="15" t="s">
        <v>691</v>
      </c>
      <c r="C115" s="20"/>
      <c r="D115" s="20"/>
      <c r="E115" s="20"/>
      <c r="F115" s="20"/>
      <c r="G115" s="21"/>
      <c r="I115" s="13"/>
      <c r="J115" s="13"/>
      <c r="K115" s="13"/>
    </row>
    <row r="116" spans="1:11" ht="24" customHeight="1" x14ac:dyDescent="0.2">
      <c r="A116" s="6" t="s">
        <v>692</v>
      </c>
      <c r="B116" s="7" t="s">
        <v>693</v>
      </c>
      <c r="C116" s="20">
        <v>0</v>
      </c>
      <c r="D116" s="20">
        <v>0</v>
      </c>
      <c r="E116" s="20">
        <v>0</v>
      </c>
      <c r="F116" s="20">
        <v>0</v>
      </c>
      <c r="G116" s="21">
        <v>0</v>
      </c>
      <c r="J116" s="13"/>
      <c r="K116" s="13"/>
    </row>
    <row r="117" spans="1:11" ht="24" customHeight="1" x14ac:dyDescent="0.2">
      <c r="A117" s="6" t="s">
        <v>694</v>
      </c>
      <c r="B117" s="7" t="s">
        <v>695</v>
      </c>
      <c r="C117" s="20">
        <v>200000</v>
      </c>
      <c r="D117" s="20">
        <v>200000</v>
      </c>
      <c r="E117" s="20">
        <v>200000</v>
      </c>
      <c r="F117" s="20">
        <v>250000</v>
      </c>
      <c r="G117" s="21">
        <v>250000</v>
      </c>
      <c r="J117" s="13"/>
      <c r="K117" s="13"/>
    </row>
    <row r="118" spans="1:11" ht="24" hidden="1" customHeight="1" x14ac:dyDescent="0.2">
      <c r="A118" s="6" t="s">
        <v>696</v>
      </c>
      <c r="B118" s="7" t="s">
        <v>697</v>
      </c>
      <c r="C118" s="20"/>
      <c r="D118" s="20"/>
      <c r="E118" s="20"/>
      <c r="F118" s="20"/>
      <c r="G118" s="21"/>
      <c r="H118" s="13"/>
      <c r="I118" s="13"/>
      <c r="J118" s="13"/>
      <c r="K118" s="13"/>
    </row>
    <row r="119" spans="1:11" ht="24" customHeight="1" x14ac:dyDescent="0.2">
      <c r="A119" s="6" t="s">
        <v>698</v>
      </c>
      <c r="B119" s="7" t="s">
        <v>699</v>
      </c>
      <c r="C119" s="25">
        <v>1063700</v>
      </c>
      <c r="D119" s="25">
        <v>1063700</v>
      </c>
      <c r="E119" s="25">
        <v>1063700</v>
      </c>
      <c r="F119" s="25">
        <v>658875</v>
      </c>
      <c r="G119" s="26">
        <v>658875</v>
      </c>
      <c r="J119" s="13"/>
      <c r="K119" s="13"/>
    </row>
    <row r="120" spans="1:11" ht="24" hidden="1" customHeight="1" x14ac:dyDescent="0.2">
      <c r="A120" s="6" t="s">
        <v>700</v>
      </c>
      <c r="B120" s="7" t="s">
        <v>701</v>
      </c>
      <c r="C120" s="20">
        <v>0</v>
      </c>
      <c r="D120" s="20">
        <v>0</v>
      </c>
      <c r="E120" s="20"/>
      <c r="F120" s="20">
        <v>0</v>
      </c>
      <c r="G120" s="21"/>
      <c r="J120" s="13"/>
      <c r="K120" s="13"/>
    </row>
    <row r="121" spans="1:11" ht="24" customHeight="1" x14ac:dyDescent="0.25">
      <c r="B121" s="27" t="s">
        <v>521</v>
      </c>
      <c r="C121" s="28">
        <f t="shared" ref="C121:F121" si="27">SUM(C116:C120)</f>
        <v>1263700</v>
      </c>
      <c r="D121" s="28">
        <f t="shared" ref="D121:E121" si="28">SUM(D116:D120)</f>
        <v>1263700</v>
      </c>
      <c r="E121" s="28">
        <f t="shared" si="28"/>
        <v>1263700</v>
      </c>
      <c r="F121" s="28">
        <f t="shared" si="27"/>
        <v>908875</v>
      </c>
      <c r="G121" s="29">
        <v>908875</v>
      </c>
      <c r="I121" s="13"/>
      <c r="J121" s="13"/>
      <c r="K121" s="13"/>
    </row>
    <row r="122" spans="1:11" ht="24" customHeight="1" x14ac:dyDescent="0.2">
      <c r="C122" s="20"/>
      <c r="D122" s="20"/>
      <c r="E122" s="20"/>
      <c r="F122" s="20"/>
      <c r="G122" s="21"/>
      <c r="H122" s="13"/>
      <c r="I122" s="13"/>
      <c r="J122" s="13"/>
      <c r="K122" s="13"/>
    </row>
    <row r="123" spans="1:11" ht="24" customHeight="1" x14ac:dyDescent="0.25">
      <c r="B123" s="30" t="s">
        <v>702</v>
      </c>
      <c r="C123" s="28">
        <f t="shared" ref="C123:F123" si="29">C8+C17+C23+C39+C44+C50+C77+C121+C91+C113</f>
        <v>164303201</v>
      </c>
      <c r="D123" s="28">
        <f t="shared" ref="D123:E123" si="30">D8+D17+D23+D39+D44+D50+D77+D121+D91+D113</f>
        <v>164303201</v>
      </c>
      <c r="E123" s="28">
        <f t="shared" si="30"/>
        <v>165667575</v>
      </c>
      <c r="F123" s="28">
        <f t="shared" si="29"/>
        <v>163305495.84999999</v>
      </c>
      <c r="G123" s="28">
        <f t="shared" ref="G123" si="31">G8+G17+G23+G39+G44+G50+G77+G121+G91+G113</f>
        <v>164805293</v>
      </c>
      <c r="I123" s="13"/>
      <c r="J123" s="13"/>
      <c r="K123" s="13"/>
    </row>
    <row r="124" spans="1:11" ht="24" customHeight="1" x14ac:dyDescent="0.2">
      <c r="C124" s="20"/>
      <c r="D124" s="20"/>
      <c r="E124" s="20"/>
      <c r="F124" s="20"/>
      <c r="G124" s="21"/>
      <c r="H124" s="13"/>
      <c r="I124" s="13"/>
      <c r="J124" s="13"/>
      <c r="K124" s="13"/>
    </row>
    <row r="125" spans="1:11" ht="24" customHeight="1" x14ac:dyDescent="0.2">
      <c r="C125" s="20"/>
      <c r="D125" s="20"/>
      <c r="E125" s="20"/>
      <c r="F125" s="20"/>
      <c r="G125" s="21">
        <v>-6000000</v>
      </c>
      <c r="H125" s="13" t="s">
        <v>724</v>
      </c>
      <c r="I125" s="13"/>
      <c r="J125" s="13"/>
      <c r="K125" s="13"/>
    </row>
    <row r="126" spans="1:11" ht="24" customHeight="1" x14ac:dyDescent="0.2">
      <c r="C126" s="20"/>
      <c r="D126" s="20"/>
      <c r="E126" s="20"/>
      <c r="F126" s="20"/>
      <c r="G126" s="26">
        <v>404500</v>
      </c>
      <c r="H126" s="13" t="s">
        <v>725</v>
      </c>
      <c r="I126" s="13"/>
      <c r="J126" s="13"/>
      <c r="K126" s="13"/>
    </row>
    <row r="127" spans="1:11" ht="24" customHeight="1" x14ac:dyDescent="0.2">
      <c r="C127" s="20"/>
      <c r="D127" s="20"/>
      <c r="E127" s="20"/>
      <c r="F127" s="20"/>
      <c r="G127" s="21">
        <f>G123+G125+G126</f>
        <v>159209793</v>
      </c>
      <c r="H127" s="13" t="s">
        <v>726</v>
      </c>
      <c r="I127" s="13"/>
      <c r="J127" s="13"/>
      <c r="K127" s="13"/>
    </row>
    <row r="128" spans="1:11" ht="24" customHeight="1" x14ac:dyDescent="0.2">
      <c r="C128" s="20"/>
      <c r="D128" s="20"/>
      <c r="E128" s="20"/>
      <c r="F128" s="20"/>
      <c r="G128" s="21"/>
      <c r="H128" s="13"/>
      <c r="I128" s="13"/>
      <c r="J128" s="13"/>
      <c r="K128" s="13"/>
    </row>
    <row r="129" spans="3:11" ht="24" customHeight="1" x14ac:dyDescent="0.2">
      <c r="C129" s="20"/>
      <c r="D129" s="20"/>
      <c r="E129" s="20"/>
      <c r="F129" s="20"/>
      <c r="G129" s="21"/>
      <c r="H129" s="13"/>
      <c r="I129" s="13"/>
      <c r="J129" s="13"/>
      <c r="K129" s="13"/>
    </row>
    <row r="130" spans="3:11" ht="24" customHeight="1" x14ac:dyDescent="0.2">
      <c r="C130" s="20"/>
      <c r="D130" s="20"/>
      <c r="E130" s="20"/>
      <c r="F130" s="20"/>
      <c r="G130" s="21"/>
      <c r="H130" s="13"/>
      <c r="I130" s="13"/>
      <c r="J130" s="13"/>
      <c r="K130" s="13"/>
    </row>
    <row r="131" spans="3:11" ht="24" customHeight="1" x14ac:dyDescent="0.2">
      <c r="C131" s="20"/>
      <c r="D131" s="20"/>
      <c r="E131" s="20"/>
      <c r="F131" s="20"/>
      <c r="G131" s="21"/>
      <c r="H131" s="13"/>
      <c r="I131" s="13"/>
      <c r="J131" s="13"/>
      <c r="K131" s="13"/>
    </row>
    <row r="132" spans="3:11" ht="24" customHeight="1" x14ac:dyDescent="0.2">
      <c r="C132" s="20"/>
      <c r="D132" s="20"/>
      <c r="E132" s="20"/>
      <c r="F132" s="20"/>
      <c r="G132" s="21"/>
      <c r="H132" s="13"/>
      <c r="I132" s="13"/>
      <c r="J132" s="13"/>
      <c r="K132" s="13"/>
    </row>
    <row r="133" spans="3:11" ht="24" customHeight="1" x14ac:dyDescent="0.2">
      <c r="C133" s="20"/>
      <c r="D133" s="20"/>
      <c r="E133" s="20"/>
      <c r="F133" s="20"/>
      <c r="G133" s="21"/>
      <c r="H133" s="13"/>
      <c r="I133" s="13"/>
      <c r="J133" s="13"/>
      <c r="K133" s="13"/>
    </row>
    <row r="134" spans="3:11" ht="24" customHeight="1" x14ac:dyDescent="0.2">
      <c r="C134" s="20"/>
      <c r="D134" s="20"/>
      <c r="E134" s="20"/>
      <c r="F134" s="20"/>
      <c r="G134" s="21"/>
      <c r="H134" s="13"/>
      <c r="I134" s="13"/>
      <c r="J134" s="13"/>
      <c r="K134" s="13"/>
    </row>
    <row r="135" spans="3:11" ht="24" customHeight="1" x14ac:dyDescent="0.2">
      <c r="C135" s="20"/>
      <c r="D135" s="20"/>
      <c r="E135" s="20"/>
      <c r="F135" s="20"/>
      <c r="G135" s="21"/>
      <c r="H135" s="13"/>
      <c r="I135" s="13"/>
      <c r="J135" s="13"/>
      <c r="K135" s="13"/>
    </row>
    <row r="136" spans="3:11" ht="24" customHeight="1" x14ac:dyDescent="0.2">
      <c r="C136" s="20"/>
      <c r="D136" s="20"/>
      <c r="E136" s="20"/>
      <c r="F136" s="20"/>
      <c r="G136" s="21"/>
      <c r="H136" s="13"/>
      <c r="I136" s="13"/>
      <c r="J136" s="13"/>
      <c r="K136" s="13"/>
    </row>
    <row r="137" spans="3:11" ht="24" customHeight="1" x14ac:dyDescent="0.2">
      <c r="C137" s="20"/>
      <c r="D137" s="20"/>
      <c r="E137" s="20"/>
      <c r="F137" s="20"/>
      <c r="G137" s="21"/>
      <c r="H137" s="13"/>
      <c r="I137" s="13"/>
      <c r="J137" s="13"/>
      <c r="K137" s="13"/>
    </row>
    <row r="138" spans="3:11" ht="24" customHeight="1" x14ac:dyDescent="0.2">
      <c r="C138" s="20"/>
      <c r="D138" s="20"/>
      <c r="E138" s="20"/>
      <c r="F138" s="20"/>
      <c r="G138" s="21"/>
      <c r="H138" s="13"/>
      <c r="I138" s="13"/>
      <c r="J138" s="13"/>
      <c r="K138" s="13"/>
    </row>
    <row r="139" spans="3:11" ht="24" customHeight="1" x14ac:dyDescent="0.2">
      <c r="C139" s="20"/>
      <c r="D139" s="20"/>
      <c r="E139" s="20"/>
      <c r="F139" s="20"/>
      <c r="G139" s="21"/>
      <c r="H139" s="13"/>
      <c r="I139" s="13"/>
      <c r="J139" s="13"/>
      <c r="K139" s="13"/>
    </row>
    <row r="140" spans="3:11" ht="24" customHeight="1" x14ac:dyDescent="0.2">
      <c r="C140" s="20"/>
      <c r="D140" s="20"/>
      <c r="E140" s="20"/>
      <c r="F140" s="20"/>
      <c r="G140" s="21"/>
      <c r="H140" s="13"/>
      <c r="I140" s="13"/>
      <c r="J140" s="13"/>
      <c r="K140" s="13"/>
    </row>
    <row r="141" spans="3:11" ht="24" customHeight="1" x14ac:dyDescent="0.2">
      <c r="C141" s="20"/>
      <c r="D141" s="20"/>
      <c r="E141" s="20"/>
      <c r="F141" s="20"/>
      <c r="G141" s="21"/>
      <c r="H141" s="13"/>
      <c r="I141" s="13"/>
      <c r="J141" s="13"/>
      <c r="K141" s="13"/>
    </row>
    <row r="142" spans="3:11" ht="24" customHeight="1" x14ac:dyDescent="0.2">
      <c r="C142" s="20"/>
      <c r="D142" s="20"/>
      <c r="E142" s="20"/>
      <c r="F142" s="20"/>
      <c r="G142" s="21"/>
      <c r="H142" s="13"/>
      <c r="I142" s="13"/>
      <c r="J142" s="13"/>
      <c r="K142" s="13"/>
    </row>
    <row r="143" spans="3:11" ht="24" customHeight="1" x14ac:dyDescent="0.2">
      <c r="C143" s="20"/>
      <c r="D143" s="20"/>
      <c r="E143" s="20"/>
      <c r="F143" s="20"/>
      <c r="G143" s="21"/>
      <c r="H143" s="13"/>
      <c r="I143" s="13"/>
      <c r="J143" s="13"/>
      <c r="K143" s="13"/>
    </row>
    <row r="144" spans="3:11" ht="24" customHeight="1" x14ac:dyDescent="0.2">
      <c r="C144" s="20"/>
      <c r="D144" s="20"/>
      <c r="E144" s="20"/>
      <c r="F144" s="20"/>
      <c r="G144" s="21"/>
      <c r="H144" s="13"/>
      <c r="I144" s="13"/>
      <c r="J144" s="13"/>
      <c r="K144" s="13"/>
    </row>
    <row r="145" spans="3:11" ht="24" customHeight="1" x14ac:dyDescent="0.2">
      <c r="C145" s="20"/>
      <c r="D145" s="20"/>
      <c r="E145" s="20"/>
      <c r="F145" s="20"/>
      <c r="G145" s="21"/>
      <c r="H145" s="13"/>
      <c r="I145" s="13"/>
      <c r="J145" s="13"/>
      <c r="K145" s="13"/>
    </row>
    <row r="146" spans="3:11" ht="24" customHeight="1" x14ac:dyDescent="0.2">
      <c r="C146" s="20"/>
      <c r="D146" s="20"/>
      <c r="E146" s="20"/>
      <c r="F146" s="20"/>
      <c r="G146" s="21"/>
      <c r="H146" s="13"/>
      <c r="I146" s="13"/>
      <c r="J146" s="13"/>
      <c r="K146" s="13"/>
    </row>
    <row r="147" spans="3:11" ht="24" customHeight="1" x14ac:dyDescent="0.2">
      <c r="C147" s="20"/>
      <c r="D147" s="20"/>
      <c r="E147" s="20"/>
      <c r="F147" s="20"/>
      <c r="G147" s="21"/>
      <c r="H147" s="13"/>
      <c r="I147" s="13"/>
      <c r="J147" s="13"/>
      <c r="K147" s="13"/>
    </row>
    <row r="148" spans="3:11" ht="24" customHeight="1" x14ac:dyDescent="0.2">
      <c r="C148" s="20"/>
      <c r="D148" s="20"/>
      <c r="E148" s="20"/>
      <c r="F148" s="20"/>
      <c r="G148" s="21"/>
      <c r="H148" s="13"/>
      <c r="I148" s="13"/>
      <c r="J148" s="13"/>
      <c r="K148" s="13"/>
    </row>
    <row r="149" spans="3:11" ht="24" customHeight="1" x14ac:dyDescent="0.2">
      <c r="C149" s="20"/>
      <c r="D149" s="20"/>
      <c r="E149" s="20"/>
      <c r="F149" s="20"/>
      <c r="G149" s="21"/>
      <c r="H149" s="13"/>
      <c r="I149" s="13"/>
      <c r="J149" s="13"/>
      <c r="K149" s="13"/>
    </row>
    <row r="150" spans="3:11" ht="24" customHeight="1" x14ac:dyDescent="0.2">
      <c r="C150" s="20"/>
      <c r="D150" s="20"/>
      <c r="E150" s="20"/>
      <c r="F150" s="20"/>
      <c r="G150" s="21"/>
      <c r="H150" s="13"/>
      <c r="I150" s="13"/>
      <c r="J150" s="13"/>
      <c r="K150" s="13"/>
    </row>
    <row r="151" spans="3:11" ht="24" customHeight="1" x14ac:dyDescent="0.2">
      <c r="C151" s="20"/>
      <c r="D151" s="20"/>
      <c r="E151" s="20"/>
      <c r="F151" s="20"/>
      <c r="G151" s="21"/>
      <c r="H151" s="13"/>
      <c r="I151" s="13"/>
      <c r="J151" s="13"/>
      <c r="K151" s="13"/>
    </row>
    <row r="152" spans="3:11" ht="24" customHeight="1" x14ac:dyDescent="0.2">
      <c r="C152" s="20"/>
      <c r="D152" s="20"/>
      <c r="E152" s="20"/>
      <c r="F152" s="20"/>
      <c r="G152" s="21"/>
      <c r="H152" s="13"/>
      <c r="I152" s="13"/>
      <c r="J152" s="13"/>
      <c r="K152" s="13"/>
    </row>
    <row r="153" spans="3:11" ht="24" customHeight="1" x14ac:dyDescent="0.2">
      <c r="C153" s="20"/>
      <c r="D153" s="20"/>
      <c r="E153" s="20"/>
      <c r="F153" s="20"/>
      <c r="G153" s="21"/>
      <c r="H153" s="13"/>
      <c r="I153" s="13"/>
      <c r="J153" s="13"/>
      <c r="K153" s="13"/>
    </row>
    <row r="154" spans="3:11" ht="24" customHeight="1" x14ac:dyDescent="0.2">
      <c r="C154" s="20"/>
      <c r="D154" s="20"/>
      <c r="E154" s="20"/>
      <c r="F154" s="20"/>
      <c r="G154" s="21"/>
      <c r="H154" s="13"/>
      <c r="I154" s="13"/>
      <c r="J154" s="13"/>
      <c r="K154" s="13"/>
    </row>
    <row r="155" spans="3:11" ht="24" customHeight="1" x14ac:dyDescent="0.2">
      <c r="C155" s="20"/>
      <c r="D155" s="20"/>
      <c r="E155" s="20"/>
      <c r="F155" s="20"/>
      <c r="G155" s="21"/>
      <c r="H155" s="13"/>
      <c r="I155" s="13"/>
      <c r="J155" s="13"/>
      <c r="K155" s="13"/>
    </row>
    <row r="156" spans="3:11" ht="24" customHeight="1" x14ac:dyDescent="0.2">
      <c r="C156" s="20"/>
      <c r="D156" s="20"/>
      <c r="E156" s="20"/>
      <c r="F156" s="20"/>
      <c r="G156" s="21"/>
      <c r="H156" s="13"/>
      <c r="I156" s="13"/>
      <c r="J156" s="13"/>
      <c r="K156" s="13"/>
    </row>
    <row r="157" spans="3:11" ht="24" customHeight="1" x14ac:dyDescent="0.2">
      <c r="C157" s="20"/>
      <c r="D157" s="20"/>
      <c r="E157" s="20"/>
      <c r="F157" s="20"/>
      <c r="G157" s="21"/>
      <c r="H157" s="13"/>
      <c r="I157" s="13"/>
      <c r="J157" s="13"/>
      <c r="K157" s="13"/>
    </row>
    <row r="158" spans="3:11" ht="24" customHeight="1" x14ac:dyDescent="0.2">
      <c r="C158" s="20"/>
      <c r="D158" s="20"/>
      <c r="E158" s="20"/>
      <c r="F158" s="20"/>
      <c r="G158" s="21"/>
      <c r="H158" s="13"/>
      <c r="I158" s="13"/>
      <c r="J158" s="13"/>
      <c r="K158" s="13"/>
    </row>
    <row r="159" spans="3:11" ht="24" customHeight="1" x14ac:dyDescent="0.2">
      <c r="C159" s="20"/>
      <c r="D159" s="20"/>
      <c r="E159" s="20"/>
      <c r="F159" s="20"/>
      <c r="G159" s="21"/>
      <c r="H159" s="13"/>
      <c r="I159" s="13"/>
      <c r="J159" s="13"/>
      <c r="K159" s="13"/>
    </row>
    <row r="160" spans="3:11" ht="24" customHeight="1" x14ac:dyDescent="0.2">
      <c r="C160" s="20"/>
      <c r="D160" s="20"/>
      <c r="E160" s="20"/>
      <c r="F160" s="20"/>
      <c r="G160" s="21"/>
      <c r="H160" s="13"/>
      <c r="I160" s="13"/>
      <c r="J160" s="13"/>
      <c r="K160" s="13"/>
    </row>
    <row r="161" spans="3:11" ht="24" customHeight="1" x14ac:dyDescent="0.2">
      <c r="C161" s="20"/>
      <c r="D161" s="20"/>
      <c r="E161" s="20"/>
      <c r="F161" s="20"/>
      <c r="G161" s="21"/>
      <c r="H161" s="13"/>
      <c r="I161" s="13"/>
      <c r="J161" s="13"/>
      <c r="K161" s="13"/>
    </row>
    <row r="162" spans="3:11" ht="24" customHeight="1" x14ac:dyDescent="0.2">
      <c r="C162" s="20"/>
      <c r="D162" s="20"/>
      <c r="E162" s="20"/>
      <c r="F162" s="20"/>
      <c r="G162" s="21"/>
      <c r="H162" s="13"/>
      <c r="I162" s="13"/>
      <c r="J162" s="13"/>
      <c r="K162" s="13"/>
    </row>
    <row r="163" spans="3:11" ht="24" customHeight="1" x14ac:dyDescent="0.2">
      <c r="C163" s="20"/>
      <c r="D163" s="20"/>
      <c r="E163" s="20"/>
      <c r="F163" s="20"/>
      <c r="G163" s="21"/>
      <c r="H163" s="13"/>
      <c r="I163" s="13"/>
      <c r="J163" s="13"/>
      <c r="K163" s="13"/>
    </row>
    <row r="164" spans="3:11" ht="24" customHeight="1" x14ac:dyDescent="0.2">
      <c r="C164" s="20"/>
      <c r="D164" s="20"/>
      <c r="E164" s="20"/>
      <c r="F164" s="20"/>
      <c r="G164" s="21"/>
      <c r="H164" s="13"/>
      <c r="I164" s="13"/>
      <c r="J164" s="13"/>
      <c r="K164" s="13"/>
    </row>
    <row r="165" spans="3:11" ht="24" customHeight="1" x14ac:dyDescent="0.2">
      <c r="C165" s="20"/>
      <c r="D165" s="20"/>
      <c r="E165" s="20"/>
      <c r="F165" s="20"/>
      <c r="G165" s="21"/>
      <c r="H165" s="13"/>
      <c r="I165" s="13"/>
      <c r="J165" s="13"/>
      <c r="K165" s="13"/>
    </row>
    <row r="166" spans="3:11" ht="24" customHeight="1" x14ac:dyDescent="0.2">
      <c r="C166" s="20"/>
      <c r="D166" s="20"/>
      <c r="E166" s="20"/>
      <c r="F166" s="20"/>
      <c r="G166" s="21"/>
      <c r="H166" s="13"/>
      <c r="I166" s="13"/>
      <c r="J166" s="13"/>
      <c r="K166" s="13"/>
    </row>
    <row r="167" spans="3:11" ht="24" customHeight="1" x14ac:dyDescent="0.2">
      <c r="C167" s="20"/>
      <c r="D167" s="20"/>
      <c r="E167" s="20"/>
      <c r="F167" s="20"/>
      <c r="G167" s="21"/>
      <c r="H167" s="13"/>
      <c r="I167" s="13"/>
      <c r="J167" s="13"/>
      <c r="K167" s="13"/>
    </row>
    <row r="168" spans="3:11" ht="24" customHeight="1" x14ac:dyDescent="0.2">
      <c r="C168" s="20"/>
      <c r="D168" s="20"/>
      <c r="E168" s="20"/>
      <c r="F168" s="20"/>
      <c r="G168" s="21"/>
      <c r="H168" s="13"/>
      <c r="I168" s="13"/>
      <c r="J168" s="13"/>
      <c r="K168" s="13"/>
    </row>
    <row r="169" spans="3:11" ht="24" customHeight="1" x14ac:dyDescent="0.2">
      <c r="C169" s="20"/>
      <c r="D169" s="20"/>
      <c r="E169" s="20"/>
      <c r="F169" s="20"/>
      <c r="G169" s="21"/>
      <c r="H169" s="13"/>
      <c r="I169" s="13"/>
      <c r="J169" s="13"/>
      <c r="K169" s="13"/>
    </row>
    <row r="170" spans="3:11" ht="24" customHeight="1" x14ac:dyDescent="0.2">
      <c r="C170" s="20"/>
      <c r="D170" s="20"/>
      <c r="E170" s="20"/>
      <c r="F170" s="20"/>
      <c r="G170" s="21"/>
      <c r="H170" s="13"/>
      <c r="I170" s="13"/>
      <c r="J170" s="13"/>
      <c r="K170" s="13"/>
    </row>
    <row r="171" spans="3:11" ht="24" customHeight="1" x14ac:dyDescent="0.2">
      <c r="C171" s="20"/>
      <c r="D171" s="20"/>
      <c r="E171" s="20"/>
      <c r="F171" s="20"/>
      <c r="G171" s="21"/>
      <c r="H171" s="13"/>
      <c r="I171" s="13"/>
      <c r="J171" s="13"/>
      <c r="K171" s="13"/>
    </row>
    <row r="172" spans="3:11" ht="24" customHeight="1" x14ac:dyDescent="0.2">
      <c r="C172" s="20"/>
      <c r="D172" s="20"/>
      <c r="E172" s="20"/>
      <c r="F172" s="20"/>
      <c r="G172" s="21"/>
      <c r="H172" s="13"/>
      <c r="I172" s="13"/>
      <c r="J172" s="13"/>
      <c r="K172" s="13"/>
    </row>
    <row r="173" spans="3:11" ht="24" customHeight="1" x14ac:dyDescent="0.2">
      <c r="C173" s="20"/>
      <c r="D173" s="20"/>
      <c r="E173" s="20"/>
      <c r="F173" s="20"/>
      <c r="G173" s="21"/>
      <c r="H173" s="13"/>
      <c r="I173" s="13"/>
      <c r="J173" s="13"/>
      <c r="K173" s="13"/>
    </row>
    <row r="174" spans="3:11" ht="24" customHeight="1" x14ac:dyDescent="0.2">
      <c r="C174" s="20"/>
      <c r="D174" s="20"/>
      <c r="E174" s="20"/>
      <c r="F174" s="20"/>
      <c r="G174" s="21"/>
      <c r="H174" s="13"/>
      <c r="I174" s="13"/>
      <c r="J174" s="13"/>
      <c r="K174" s="13"/>
    </row>
    <row r="175" spans="3:11" ht="24" customHeight="1" x14ac:dyDescent="0.2">
      <c r="C175" s="20"/>
      <c r="D175" s="20"/>
      <c r="E175" s="20"/>
      <c r="F175" s="20"/>
      <c r="G175" s="21"/>
      <c r="H175" s="13"/>
      <c r="I175" s="13"/>
      <c r="J175" s="13"/>
      <c r="K175" s="13"/>
    </row>
    <row r="176" spans="3:11" ht="24" customHeight="1" x14ac:dyDescent="0.2">
      <c r="C176" s="20"/>
      <c r="D176" s="20"/>
      <c r="E176" s="20"/>
      <c r="F176" s="20"/>
      <c r="G176" s="21"/>
      <c r="H176" s="13"/>
      <c r="I176" s="13"/>
      <c r="J176" s="13"/>
      <c r="K176" s="13"/>
    </row>
    <row r="177" spans="3:11" ht="24" customHeight="1" x14ac:dyDescent="0.2">
      <c r="C177" s="20"/>
      <c r="D177" s="20"/>
      <c r="E177" s="20"/>
      <c r="F177" s="20"/>
      <c r="G177" s="21"/>
      <c r="H177" s="13"/>
      <c r="I177" s="13"/>
      <c r="J177" s="13"/>
      <c r="K177" s="13"/>
    </row>
    <row r="178" spans="3:11" ht="24" customHeight="1" x14ac:dyDescent="0.2">
      <c r="C178" s="20"/>
      <c r="D178" s="20"/>
      <c r="E178" s="20"/>
      <c r="F178" s="20"/>
      <c r="G178" s="21"/>
      <c r="H178" s="13"/>
      <c r="I178" s="13"/>
      <c r="J178" s="13"/>
      <c r="K178" s="13"/>
    </row>
    <row r="179" spans="3:11" ht="24" customHeight="1" x14ac:dyDescent="0.2">
      <c r="C179" s="20"/>
      <c r="D179" s="20"/>
      <c r="E179" s="20"/>
      <c r="F179" s="20"/>
      <c r="G179" s="21"/>
      <c r="H179" s="13"/>
      <c r="I179" s="13"/>
      <c r="J179" s="13"/>
      <c r="K179" s="13"/>
    </row>
    <row r="180" spans="3:11" ht="24" customHeight="1" x14ac:dyDescent="0.2">
      <c r="C180" s="20"/>
      <c r="D180" s="20"/>
      <c r="E180" s="20"/>
      <c r="F180" s="20"/>
      <c r="G180" s="21"/>
      <c r="H180" s="13"/>
      <c r="I180" s="13"/>
      <c r="J180" s="13"/>
      <c r="K180" s="13"/>
    </row>
    <row r="181" spans="3:11" ht="24" customHeight="1" x14ac:dyDescent="0.2">
      <c r="C181" s="20"/>
      <c r="D181" s="20"/>
      <c r="E181" s="20"/>
      <c r="F181" s="20"/>
      <c r="G181" s="21"/>
      <c r="H181" s="13"/>
      <c r="I181" s="13"/>
      <c r="J181" s="13"/>
      <c r="K181" s="13"/>
    </row>
    <row r="182" spans="3:11" ht="24" customHeight="1" x14ac:dyDescent="0.2">
      <c r="C182" s="20"/>
      <c r="D182" s="20"/>
      <c r="E182" s="20"/>
      <c r="F182" s="20"/>
      <c r="G182" s="21"/>
      <c r="H182" s="13"/>
      <c r="I182" s="13"/>
      <c r="J182" s="13"/>
      <c r="K182" s="13"/>
    </row>
    <row r="183" spans="3:11" ht="24" customHeight="1" x14ac:dyDescent="0.2">
      <c r="C183" s="20"/>
      <c r="D183" s="20"/>
      <c r="E183" s="20"/>
      <c r="F183" s="20"/>
      <c r="G183" s="21"/>
      <c r="H183" s="13"/>
      <c r="I183" s="13"/>
      <c r="J183" s="13"/>
      <c r="K183" s="13"/>
    </row>
    <row r="184" spans="3:11" ht="24" customHeight="1" x14ac:dyDescent="0.2">
      <c r="C184" s="20"/>
      <c r="D184" s="20"/>
      <c r="E184" s="20"/>
      <c r="F184" s="20"/>
      <c r="G184" s="21"/>
      <c r="H184" s="13"/>
      <c r="I184" s="13"/>
      <c r="J184" s="13"/>
      <c r="K184" s="13"/>
    </row>
    <row r="185" spans="3:11" ht="24" customHeight="1" x14ac:dyDescent="0.2">
      <c r="C185" s="20"/>
      <c r="D185" s="20"/>
      <c r="E185" s="20"/>
      <c r="F185" s="20"/>
      <c r="G185" s="21"/>
      <c r="H185" s="13"/>
      <c r="I185" s="13"/>
      <c r="J185" s="13"/>
      <c r="K185" s="13"/>
    </row>
    <row r="186" spans="3:11" ht="24" customHeight="1" x14ac:dyDescent="0.2">
      <c r="C186" s="20"/>
      <c r="D186" s="20"/>
      <c r="E186" s="20"/>
      <c r="F186" s="20"/>
      <c r="G186" s="21"/>
      <c r="H186" s="13"/>
      <c r="I186" s="13"/>
      <c r="J186" s="13"/>
      <c r="K186" s="13"/>
    </row>
    <row r="187" spans="3:11" ht="24" customHeight="1" x14ac:dyDescent="0.2">
      <c r="C187" s="20"/>
      <c r="D187" s="20"/>
      <c r="E187" s="20"/>
      <c r="F187" s="20"/>
      <c r="G187" s="21"/>
      <c r="H187" s="13"/>
      <c r="I187" s="13"/>
      <c r="J187" s="13"/>
      <c r="K187" s="13"/>
    </row>
    <row r="188" spans="3:11" ht="24" customHeight="1" x14ac:dyDescent="0.2">
      <c r="C188" s="20"/>
      <c r="D188" s="20"/>
      <c r="E188" s="20"/>
      <c r="F188" s="20"/>
      <c r="G188" s="21"/>
      <c r="H188" s="13"/>
      <c r="I188" s="13"/>
      <c r="J188" s="13"/>
      <c r="K188" s="13"/>
    </row>
    <row r="189" spans="3:11" ht="24" customHeight="1" x14ac:dyDescent="0.2">
      <c r="C189" s="20"/>
      <c r="D189" s="20"/>
      <c r="E189" s="20"/>
      <c r="F189" s="20"/>
      <c r="G189" s="21"/>
      <c r="H189" s="13"/>
      <c r="I189" s="13"/>
      <c r="J189" s="13"/>
      <c r="K189" s="13"/>
    </row>
    <row r="190" spans="3:11" ht="24" customHeight="1" x14ac:dyDescent="0.2">
      <c r="C190" s="20"/>
      <c r="D190" s="20"/>
      <c r="E190" s="20"/>
      <c r="F190" s="20"/>
      <c r="G190" s="21"/>
      <c r="H190" s="13"/>
      <c r="I190" s="13"/>
      <c r="J190" s="13"/>
      <c r="K190" s="13"/>
    </row>
    <row r="191" spans="3:11" ht="24" customHeight="1" x14ac:dyDescent="0.2">
      <c r="C191" s="20"/>
      <c r="D191" s="20"/>
      <c r="E191" s="20"/>
      <c r="F191" s="20"/>
      <c r="G191" s="21"/>
      <c r="H191" s="13"/>
      <c r="I191" s="13"/>
      <c r="J191" s="13"/>
      <c r="K191" s="13"/>
    </row>
    <row r="192" spans="3:11" ht="24" customHeight="1" x14ac:dyDescent="0.2">
      <c r="C192" s="20"/>
      <c r="D192" s="20"/>
      <c r="E192" s="20"/>
      <c r="F192" s="20"/>
      <c r="G192" s="21"/>
      <c r="H192" s="13"/>
      <c r="I192" s="13"/>
      <c r="J192" s="13"/>
      <c r="K192" s="13"/>
    </row>
    <row r="193" spans="3:11" ht="24" customHeight="1" x14ac:dyDescent="0.2">
      <c r="C193" s="20"/>
      <c r="D193" s="20"/>
      <c r="E193" s="20"/>
      <c r="F193" s="20"/>
      <c r="G193" s="21"/>
      <c r="H193" s="13"/>
      <c r="I193" s="13"/>
      <c r="J193" s="13"/>
      <c r="K193" s="13"/>
    </row>
    <row r="194" spans="3:11" ht="24" customHeight="1" x14ac:dyDescent="0.2">
      <c r="C194" s="20"/>
      <c r="D194" s="20"/>
      <c r="E194" s="20"/>
      <c r="F194" s="20"/>
      <c r="G194" s="21"/>
      <c r="H194" s="13"/>
      <c r="I194" s="13"/>
      <c r="J194" s="13"/>
      <c r="K194" s="13"/>
    </row>
    <row r="195" spans="3:11" ht="24" customHeight="1" x14ac:dyDescent="0.2">
      <c r="C195" s="20"/>
      <c r="D195" s="20"/>
      <c r="E195" s="20"/>
      <c r="F195" s="20"/>
      <c r="G195" s="21"/>
      <c r="H195" s="13"/>
      <c r="I195" s="13"/>
      <c r="J195" s="13"/>
      <c r="K195" s="13"/>
    </row>
    <row r="196" spans="3:11" ht="24" customHeight="1" x14ac:dyDescent="0.2">
      <c r="C196" s="20"/>
      <c r="D196" s="20"/>
      <c r="E196" s="20"/>
      <c r="F196" s="20"/>
      <c r="G196" s="21"/>
      <c r="H196" s="13"/>
      <c r="I196" s="13"/>
      <c r="J196" s="13"/>
      <c r="K196" s="13"/>
    </row>
    <row r="197" spans="3:11" ht="24" customHeight="1" x14ac:dyDescent="0.2">
      <c r="C197" s="20"/>
      <c r="D197" s="20"/>
      <c r="E197" s="20"/>
      <c r="F197" s="20"/>
      <c r="G197" s="20"/>
      <c r="H197" s="13"/>
      <c r="I197" s="13"/>
      <c r="J197" s="13"/>
      <c r="K197" s="13"/>
    </row>
    <row r="198" spans="3:11" ht="24" customHeight="1" x14ac:dyDescent="0.2">
      <c r="C198" s="20"/>
      <c r="D198" s="20"/>
      <c r="E198" s="20"/>
      <c r="F198" s="20"/>
      <c r="G198" s="20"/>
      <c r="H198" s="13"/>
      <c r="I198" s="13"/>
      <c r="J198" s="13"/>
      <c r="K198" s="13"/>
    </row>
    <row r="199" spans="3:11" ht="24" customHeight="1" x14ac:dyDescent="0.2">
      <c r="C199" s="20"/>
      <c r="D199" s="20"/>
      <c r="E199" s="20"/>
      <c r="F199" s="20"/>
      <c r="G199" s="20"/>
      <c r="H199" s="13"/>
      <c r="I199" s="13"/>
      <c r="J199" s="13"/>
      <c r="K199" s="13"/>
    </row>
    <row r="200" spans="3:11" ht="24" customHeight="1" x14ac:dyDescent="0.2">
      <c r="C200" s="20"/>
      <c r="D200" s="20"/>
      <c r="E200" s="20"/>
      <c r="F200" s="20"/>
      <c r="G200" s="20"/>
      <c r="H200" s="13"/>
      <c r="I200" s="13"/>
      <c r="J200" s="13"/>
      <c r="K200" s="13"/>
    </row>
    <row r="201" spans="3:11" ht="24" customHeight="1" x14ac:dyDescent="0.2">
      <c r="C201" s="20"/>
      <c r="D201" s="20"/>
      <c r="E201" s="20"/>
      <c r="F201" s="20"/>
      <c r="G201" s="20"/>
      <c r="H201" s="13"/>
      <c r="I201" s="13"/>
      <c r="J201" s="13"/>
      <c r="K201" s="13"/>
    </row>
    <row r="202" spans="3:11" ht="24" customHeight="1" x14ac:dyDescent="0.2">
      <c r="C202" s="20"/>
      <c r="D202" s="20"/>
      <c r="E202" s="20"/>
      <c r="F202" s="20"/>
      <c r="G202" s="20"/>
      <c r="H202" s="13"/>
      <c r="I202" s="13"/>
      <c r="J202" s="13"/>
      <c r="K202" s="13"/>
    </row>
    <row r="203" spans="3:11" ht="24" customHeight="1" x14ac:dyDescent="0.2">
      <c r="C203" s="20"/>
      <c r="D203" s="20"/>
      <c r="E203" s="20"/>
      <c r="F203" s="20"/>
      <c r="G203" s="20"/>
      <c r="H203" s="13"/>
      <c r="I203" s="13"/>
      <c r="J203" s="13"/>
      <c r="K203" s="13"/>
    </row>
    <row r="204" spans="3:11" ht="24" customHeight="1" x14ac:dyDescent="0.2">
      <c r="C204" s="20"/>
      <c r="D204" s="20"/>
      <c r="E204" s="20"/>
      <c r="F204" s="20"/>
      <c r="G204" s="20"/>
      <c r="H204" s="13"/>
      <c r="I204" s="13"/>
      <c r="J204" s="13"/>
      <c r="K204" s="13"/>
    </row>
    <row r="205" spans="3:11" ht="24" customHeight="1" x14ac:dyDescent="0.2">
      <c r="C205" s="20"/>
      <c r="D205" s="20"/>
      <c r="E205" s="20"/>
      <c r="F205" s="20"/>
      <c r="G205" s="20"/>
      <c r="H205" s="13"/>
      <c r="I205" s="13"/>
      <c r="J205" s="13"/>
      <c r="K205" s="13"/>
    </row>
    <row r="206" spans="3:11" ht="24" customHeight="1" x14ac:dyDescent="0.2">
      <c r="C206" s="20"/>
      <c r="D206" s="20"/>
      <c r="E206" s="20"/>
      <c r="F206" s="20"/>
      <c r="G206" s="20"/>
      <c r="H206" s="13"/>
      <c r="I206" s="13"/>
      <c r="J206" s="13"/>
      <c r="K206" s="13"/>
    </row>
    <row r="207" spans="3:11" ht="24" customHeight="1" x14ac:dyDescent="0.2">
      <c r="C207" s="20"/>
      <c r="D207" s="20"/>
      <c r="E207" s="20"/>
      <c r="F207" s="20"/>
      <c r="G207" s="20"/>
      <c r="H207" s="13"/>
      <c r="I207" s="13"/>
      <c r="J207" s="13"/>
      <c r="K207" s="13"/>
    </row>
    <row r="208" spans="3:11" ht="24" customHeight="1" x14ac:dyDescent="0.2">
      <c r="H208" s="13"/>
      <c r="I208" s="13"/>
      <c r="J208" s="13"/>
      <c r="K208" s="13"/>
    </row>
    <row r="209" spans="8:11" ht="24" customHeight="1" x14ac:dyDescent="0.2">
      <c r="H209" s="13"/>
      <c r="I209" s="13"/>
      <c r="J209" s="13"/>
      <c r="K209" s="13"/>
    </row>
    <row r="210" spans="8:11" ht="24" customHeight="1" x14ac:dyDescent="0.2">
      <c r="H210" s="13"/>
      <c r="I210" s="13"/>
      <c r="J210" s="13"/>
      <c r="K210" s="13"/>
    </row>
    <row r="211" spans="8:11" ht="24" customHeight="1" x14ac:dyDescent="0.2">
      <c r="H211" s="13"/>
      <c r="I211" s="13"/>
      <c r="J211" s="13"/>
      <c r="K211" s="13"/>
    </row>
    <row r="212" spans="8:11" ht="24" customHeight="1" x14ac:dyDescent="0.2">
      <c r="H212" s="13"/>
      <c r="I212" s="13"/>
      <c r="J212" s="13"/>
      <c r="K212" s="13"/>
    </row>
    <row r="213" spans="8:11" ht="24" customHeight="1" x14ac:dyDescent="0.2">
      <c r="H213" s="13"/>
      <c r="I213" s="13"/>
      <c r="J213" s="13"/>
      <c r="K213" s="13"/>
    </row>
    <row r="214" spans="8:11" ht="24" customHeight="1" x14ac:dyDescent="0.2">
      <c r="H214" s="13"/>
      <c r="I214" s="13"/>
      <c r="J214" s="13"/>
      <c r="K214" s="13"/>
    </row>
    <row r="215" spans="8:11" ht="24" customHeight="1" x14ac:dyDescent="0.2">
      <c r="H215" s="13"/>
      <c r="I215" s="13"/>
      <c r="J215" s="13"/>
      <c r="K215" s="13"/>
    </row>
    <row r="216" spans="8:11" ht="24" customHeight="1" x14ac:dyDescent="0.2">
      <c r="H216" s="13"/>
      <c r="I216" s="13"/>
      <c r="J216" s="13"/>
      <c r="K216" s="13"/>
    </row>
    <row r="217" spans="8:11" ht="24" customHeight="1" x14ac:dyDescent="0.2">
      <c r="H217" s="13"/>
      <c r="I217" s="13"/>
      <c r="J217" s="13"/>
      <c r="K217" s="13"/>
    </row>
    <row r="218" spans="8:11" ht="24" customHeight="1" x14ac:dyDescent="0.2">
      <c r="H218" s="13"/>
      <c r="I218" s="13"/>
      <c r="J218" s="13"/>
      <c r="K218" s="13"/>
    </row>
    <row r="219" spans="8:11" ht="24" customHeight="1" x14ac:dyDescent="0.2">
      <c r="H219" s="13"/>
      <c r="I219" s="13"/>
      <c r="J219" s="13"/>
      <c r="K219" s="13"/>
    </row>
    <row r="220" spans="8:11" ht="24" customHeight="1" x14ac:dyDescent="0.2">
      <c r="H220" s="13"/>
      <c r="I220" s="13"/>
      <c r="J220" s="13"/>
      <c r="K220" s="13"/>
    </row>
    <row r="221" spans="8:11" ht="24" customHeight="1" x14ac:dyDescent="0.2">
      <c r="H221" s="13"/>
      <c r="I221" s="13"/>
      <c r="J221" s="13"/>
      <c r="K221" s="13"/>
    </row>
    <row r="222" spans="8:11" ht="24" customHeight="1" x14ac:dyDescent="0.2">
      <c r="H222" s="13"/>
      <c r="I222" s="13"/>
      <c r="J222" s="13"/>
      <c r="K222" s="13"/>
    </row>
    <row r="223" spans="8:11" ht="24" customHeight="1" x14ac:dyDescent="0.2">
      <c r="H223" s="13"/>
      <c r="I223" s="13"/>
      <c r="J223" s="13"/>
      <c r="K223" s="13"/>
    </row>
    <row r="224" spans="8:11" ht="24" customHeight="1" x14ac:dyDescent="0.2">
      <c r="H224" s="13"/>
      <c r="I224" s="13"/>
      <c r="J224" s="13"/>
      <c r="K224" s="13"/>
    </row>
    <row r="225" spans="8:11" ht="24" customHeight="1" x14ac:dyDescent="0.2">
      <c r="H225" s="13"/>
      <c r="I225" s="13"/>
      <c r="J225" s="13"/>
      <c r="K225" s="13"/>
    </row>
    <row r="226" spans="8:11" ht="24" customHeight="1" x14ac:dyDescent="0.2">
      <c r="H226" s="13"/>
      <c r="I226" s="13"/>
      <c r="J226" s="13"/>
      <c r="K226" s="13"/>
    </row>
    <row r="227" spans="8:11" ht="24" customHeight="1" x14ac:dyDescent="0.2">
      <c r="H227" s="13"/>
      <c r="I227" s="13"/>
      <c r="J227" s="13"/>
      <c r="K227" s="13"/>
    </row>
    <row r="228" spans="8:11" ht="24" customHeight="1" x14ac:dyDescent="0.2">
      <c r="H228" s="13"/>
      <c r="I228" s="13"/>
      <c r="J228" s="13"/>
      <c r="K228" s="13"/>
    </row>
    <row r="229" spans="8:11" ht="24" customHeight="1" x14ac:dyDescent="0.2">
      <c r="H229" s="13"/>
      <c r="I229" s="13"/>
      <c r="J229" s="13"/>
      <c r="K229" s="13"/>
    </row>
    <row r="230" spans="8:11" ht="24" customHeight="1" x14ac:dyDescent="0.2">
      <c r="H230" s="13"/>
      <c r="I230" s="13"/>
      <c r="J230" s="13"/>
      <c r="K230" s="13"/>
    </row>
    <row r="231" spans="8:11" ht="24" customHeight="1" x14ac:dyDescent="0.2">
      <c r="H231" s="13"/>
      <c r="I231" s="13"/>
      <c r="J231" s="13"/>
      <c r="K231" s="13"/>
    </row>
    <row r="232" spans="8:11" ht="24" customHeight="1" x14ac:dyDescent="0.2">
      <c r="H232" s="13"/>
      <c r="I232" s="13"/>
      <c r="J232" s="13"/>
      <c r="K232" s="13"/>
    </row>
  </sheetData>
  <mergeCells count="1">
    <mergeCell ref="A3:B3"/>
  </mergeCells>
  <printOptions horizontalCentered="1"/>
  <pageMargins left="0.2" right="0.21" top="0.9" bottom="0.48" header="0.5" footer="0.25"/>
  <pageSetup scale="65" fitToHeight="4" orientation="landscape" r:id="rId1"/>
  <headerFooter alignWithMargins="0">
    <oddHeader>&amp;C&amp;"Arial,Bold"&amp;18&amp;K03+000SUMMARY OF GENERAL FUND REVENUES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AJ711"/>
  <sheetViews>
    <sheetView workbookViewId="0">
      <pane ySplit="5" topLeftCell="A591" activePane="bottomLeft" state="frozen"/>
      <selection pane="bottomLeft" activeCell="A6" sqref="A6"/>
    </sheetView>
  </sheetViews>
  <sheetFormatPr defaultColWidth="26.140625" defaultRowHeight="15" outlineLevelRow="1" x14ac:dyDescent="0.2"/>
  <cols>
    <col min="1" max="1" width="13.5703125" style="97" customWidth="1"/>
    <col min="2" max="2" width="11" style="98" customWidth="1"/>
    <col min="3" max="3" width="32" style="97" customWidth="1"/>
    <col min="4" max="7" width="15.7109375" style="99" customWidth="1"/>
    <col min="8" max="8" width="15.7109375" style="100" customWidth="1"/>
    <col min="9" max="9" width="15.7109375" style="97" customWidth="1"/>
    <col min="10" max="16384" width="26.140625" style="97"/>
  </cols>
  <sheetData>
    <row r="2" spans="1:10" x14ac:dyDescent="0.2">
      <c r="C2" s="101"/>
    </row>
    <row r="3" spans="1:10" s="102" customFormat="1" x14ac:dyDescent="0.2">
      <c r="A3" s="90"/>
      <c r="B3" s="91"/>
      <c r="C3" s="90"/>
      <c r="D3" s="92" t="s">
        <v>0</v>
      </c>
      <c r="E3" s="92" t="s">
        <v>1</v>
      </c>
      <c r="F3" s="92" t="s">
        <v>1</v>
      </c>
      <c r="G3" s="92" t="s">
        <v>2</v>
      </c>
      <c r="H3" s="92" t="s">
        <v>3</v>
      </c>
      <c r="I3" s="92" t="s">
        <v>3</v>
      </c>
    </row>
    <row r="4" spans="1:10" s="102" customFormat="1" x14ac:dyDescent="0.2">
      <c r="A4" s="90"/>
      <c r="B4" s="91"/>
      <c r="C4" s="90"/>
      <c r="D4" s="93" t="s">
        <v>4</v>
      </c>
      <c r="E4" s="93" t="s">
        <v>5</v>
      </c>
      <c r="F4" s="93" t="s">
        <v>6</v>
      </c>
      <c r="G4" s="93" t="s">
        <v>7</v>
      </c>
      <c r="H4" s="93" t="s">
        <v>8</v>
      </c>
      <c r="I4" s="91" t="s">
        <v>511</v>
      </c>
    </row>
    <row r="5" spans="1:10" s="102" customFormat="1" x14ac:dyDescent="0.2">
      <c r="A5" s="90" t="s">
        <v>9</v>
      </c>
      <c r="B5" s="91"/>
      <c r="C5" s="90" t="s">
        <v>10</v>
      </c>
      <c r="D5" s="94" t="s">
        <v>11</v>
      </c>
      <c r="E5" s="94" t="s">
        <v>12</v>
      </c>
      <c r="F5" s="94" t="s">
        <v>12</v>
      </c>
      <c r="G5" s="94" t="s">
        <v>13</v>
      </c>
      <c r="H5" s="94" t="s">
        <v>14</v>
      </c>
      <c r="I5" s="95"/>
    </row>
    <row r="6" spans="1:10" s="102" customFormat="1" x14ac:dyDescent="0.2">
      <c r="B6" s="103"/>
      <c r="D6" s="104"/>
      <c r="E6" s="104"/>
      <c r="F6" s="104"/>
      <c r="G6" s="104"/>
      <c r="H6" s="105" t="s">
        <v>15</v>
      </c>
      <c r="I6" s="106"/>
    </row>
    <row r="7" spans="1:10" s="102" customFormat="1" x14ac:dyDescent="0.2">
      <c r="B7" s="103"/>
      <c r="D7" s="104"/>
      <c r="E7" s="104"/>
      <c r="F7" s="104"/>
      <c r="G7" s="104"/>
      <c r="H7" s="105" t="s">
        <v>15</v>
      </c>
      <c r="I7" s="106"/>
    </row>
    <row r="8" spans="1:10" s="102" customFormat="1" x14ac:dyDescent="0.2">
      <c r="A8" s="102">
        <v>11000010</v>
      </c>
      <c r="B8" s="102" t="s">
        <v>16</v>
      </c>
      <c r="D8" s="104"/>
      <c r="E8" s="104"/>
      <c r="F8" s="104"/>
      <c r="G8" s="104"/>
      <c r="H8" s="105" t="s">
        <v>15</v>
      </c>
      <c r="I8" s="107"/>
    </row>
    <row r="9" spans="1:10" s="102" customFormat="1" x14ac:dyDescent="0.2">
      <c r="A9" s="102">
        <v>11000010</v>
      </c>
      <c r="B9" s="103">
        <v>51000</v>
      </c>
      <c r="C9" s="102" t="s">
        <v>17</v>
      </c>
      <c r="D9" s="104">
        <v>48864</v>
      </c>
      <c r="E9" s="104">
        <v>39572</v>
      </c>
      <c r="F9" s="104">
        <v>39572</v>
      </c>
      <c r="G9" s="104">
        <v>47163.590000000004</v>
      </c>
      <c r="H9" s="105">
        <v>39572</v>
      </c>
      <c r="I9" s="107">
        <v>39572</v>
      </c>
      <c r="J9" s="111"/>
    </row>
    <row r="10" spans="1:10" s="102" customFormat="1" x14ac:dyDescent="0.2">
      <c r="A10" s="102">
        <v>11000010</v>
      </c>
      <c r="B10" s="103">
        <v>51010</v>
      </c>
      <c r="C10" s="102" t="s">
        <v>18</v>
      </c>
      <c r="D10" s="104">
        <v>9941</v>
      </c>
      <c r="E10" s="104">
        <v>5000</v>
      </c>
      <c r="F10" s="104">
        <v>5000</v>
      </c>
      <c r="G10" s="104">
        <v>416.67</v>
      </c>
      <c r="H10" s="105">
        <v>5000</v>
      </c>
      <c r="I10" s="107">
        <v>5000</v>
      </c>
      <c r="J10" s="111"/>
    </row>
    <row r="11" spans="1:10" s="102" customFormat="1" x14ac:dyDescent="0.2">
      <c r="A11" s="102">
        <v>11000010</v>
      </c>
      <c r="B11" s="103">
        <v>51350</v>
      </c>
      <c r="C11" s="102" t="s">
        <v>19</v>
      </c>
      <c r="D11" s="104">
        <v>32033</v>
      </c>
      <c r="E11" s="104">
        <v>33810</v>
      </c>
      <c r="F11" s="104">
        <v>33810</v>
      </c>
      <c r="G11" s="104">
        <v>32635.08</v>
      </c>
      <c r="H11" s="105">
        <v>32700</v>
      </c>
      <c r="I11" s="107">
        <v>33810</v>
      </c>
      <c r="J11" s="111"/>
    </row>
    <row r="12" spans="1:10" s="102" customFormat="1" x14ac:dyDescent="0.2">
      <c r="A12" s="102">
        <v>11000010</v>
      </c>
      <c r="B12" s="103">
        <v>51500</v>
      </c>
      <c r="C12" s="102" t="s">
        <v>20</v>
      </c>
      <c r="D12" s="104">
        <v>139</v>
      </c>
      <c r="E12" s="104">
        <v>0</v>
      </c>
      <c r="F12" s="104">
        <v>0</v>
      </c>
      <c r="G12" s="104">
        <v>38.049999999999997</v>
      </c>
      <c r="H12" s="105">
        <v>0</v>
      </c>
      <c r="I12" s="107">
        <v>0</v>
      </c>
      <c r="J12" s="111"/>
    </row>
    <row r="13" spans="1:10" s="102" customFormat="1" x14ac:dyDescent="0.2">
      <c r="A13" s="102">
        <v>11000010</v>
      </c>
      <c r="B13" s="103">
        <v>52250</v>
      </c>
      <c r="C13" s="102" t="s">
        <v>21</v>
      </c>
      <c r="D13" s="104">
        <v>2905</v>
      </c>
      <c r="E13" s="104">
        <v>3600</v>
      </c>
      <c r="F13" s="104">
        <v>3600</v>
      </c>
      <c r="G13" s="104">
        <v>2949</v>
      </c>
      <c r="H13" s="105">
        <v>3600</v>
      </c>
      <c r="I13" s="107">
        <v>3674</v>
      </c>
      <c r="J13" s="111"/>
    </row>
    <row r="14" spans="1:10" s="102" customFormat="1" x14ac:dyDescent="0.2">
      <c r="A14" s="102">
        <v>11000010</v>
      </c>
      <c r="B14" s="103">
        <v>52510</v>
      </c>
      <c r="C14" s="102" t="s">
        <v>22</v>
      </c>
      <c r="D14" s="104">
        <v>5323</v>
      </c>
      <c r="E14" s="104">
        <v>4000</v>
      </c>
      <c r="F14" s="104">
        <v>4000</v>
      </c>
      <c r="G14" s="104">
        <v>4000</v>
      </c>
      <c r="H14" s="105">
        <v>4000</v>
      </c>
      <c r="I14" s="107">
        <v>4082</v>
      </c>
      <c r="J14" s="111"/>
    </row>
    <row r="15" spans="1:10" s="102" customFormat="1" x14ac:dyDescent="0.2">
      <c r="A15" s="102">
        <v>11000010</v>
      </c>
      <c r="B15" s="103">
        <v>52770</v>
      </c>
      <c r="C15" s="102" t="s">
        <v>23</v>
      </c>
      <c r="D15" s="104">
        <v>2154</v>
      </c>
      <c r="E15" s="104">
        <v>2500</v>
      </c>
      <c r="F15" s="104">
        <v>2500</v>
      </c>
      <c r="G15" s="104">
        <v>2500</v>
      </c>
      <c r="H15" s="105">
        <v>2500</v>
      </c>
      <c r="I15" s="107">
        <v>2551</v>
      </c>
      <c r="J15" s="111"/>
    </row>
    <row r="16" spans="1:10" s="102" customFormat="1" x14ac:dyDescent="0.2">
      <c r="A16" s="102">
        <v>11000010</v>
      </c>
      <c r="B16" s="103">
        <v>54331</v>
      </c>
      <c r="C16" s="102" t="s">
        <v>24</v>
      </c>
      <c r="D16" s="104">
        <v>336</v>
      </c>
      <c r="E16" s="104">
        <v>500</v>
      </c>
      <c r="F16" s="104">
        <v>500</v>
      </c>
      <c r="G16" s="104">
        <v>0</v>
      </c>
      <c r="H16" s="105">
        <v>300</v>
      </c>
      <c r="I16" s="107">
        <v>510</v>
      </c>
      <c r="J16" s="111"/>
    </row>
    <row r="17" spans="1:14" s="102" customFormat="1" ht="15.75" thickBot="1" x14ac:dyDescent="0.25">
      <c r="B17" s="103"/>
      <c r="C17" s="102" t="s">
        <v>25</v>
      </c>
      <c r="D17" s="108">
        <f t="shared" ref="D17:F17" si="0">SUM(D9:D16)</f>
        <v>101695</v>
      </c>
      <c r="E17" s="108">
        <f t="shared" si="0"/>
        <v>88982</v>
      </c>
      <c r="F17" s="108">
        <f t="shared" si="0"/>
        <v>88982</v>
      </c>
      <c r="G17" s="108">
        <f>SUM(G9:G16)</f>
        <v>89702.39</v>
      </c>
      <c r="H17" s="109">
        <f>SUM(H9:H16)</f>
        <v>87672</v>
      </c>
      <c r="I17" s="110">
        <f>SUM(I9:I16)</f>
        <v>89199</v>
      </c>
      <c r="J17" s="111"/>
      <c r="K17" s="111"/>
      <c r="M17" s="111">
        <f>E17+E32+E47+E58+E62+E77+E92+E98+E119+E125+E140</f>
        <v>2752010</v>
      </c>
      <c r="N17" s="111">
        <f>K17+K32+K47+K58+K62+K77+K92+K98+K119+K125+K140</f>
        <v>0</v>
      </c>
    </row>
    <row r="18" spans="1:14" s="102" customFormat="1" ht="15.75" thickTop="1" x14ac:dyDescent="0.2">
      <c r="B18" s="103"/>
      <c r="D18" s="99"/>
      <c r="E18" s="99"/>
      <c r="F18" s="99"/>
      <c r="G18" s="99"/>
      <c r="H18" s="112"/>
      <c r="I18" s="107"/>
      <c r="J18" s="111"/>
    </row>
    <row r="19" spans="1:14" s="102" customFormat="1" x14ac:dyDescent="0.2">
      <c r="B19" s="103"/>
      <c r="D19" s="104"/>
      <c r="E19" s="104"/>
      <c r="F19" s="104"/>
      <c r="G19" s="104"/>
      <c r="H19" s="105"/>
      <c r="I19" s="107"/>
      <c r="J19" s="111"/>
    </row>
    <row r="20" spans="1:14" s="102" customFormat="1" x14ac:dyDescent="0.2">
      <c r="A20" s="102">
        <v>11050010</v>
      </c>
      <c r="B20" s="103" t="s">
        <v>26</v>
      </c>
      <c r="D20" s="104"/>
      <c r="E20" s="104"/>
      <c r="F20" s="104"/>
      <c r="G20" s="104"/>
      <c r="H20" s="105"/>
      <c r="I20" s="107"/>
      <c r="J20" s="111"/>
    </row>
    <row r="21" spans="1:14" s="102" customFormat="1" x14ac:dyDescent="0.2">
      <c r="A21" s="102">
        <v>11050010</v>
      </c>
      <c r="B21" s="103">
        <v>51000</v>
      </c>
      <c r="C21" s="102" t="s">
        <v>17</v>
      </c>
      <c r="D21" s="104">
        <v>243506</v>
      </c>
      <c r="E21" s="104">
        <v>230921</v>
      </c>
      <c r="F21" s="104">
        <v>230921</v>
      </c>
      <c r="G21" s="104">
        <v>228144.21</v>
      </c>
      <c r="H21" s="105">
        <v>230921</v>
      </c>
      <c r="I21" s="107">
        <v>230921</v>
      </c>
      <c r="J21" s="111"/>
    </row>
    <row r="22" spans="1:14" s="102" customFormat="1" x14ac:dyDescent="0.2">
      <c r="A22" s="102">
        <v>11050010</v>
      </c>
      <c r="B22" s="103">
        <v>51300</v>
      </c>
      <c r="C22" s="102" t="s">
        <v>27</v>
      </c>
      <c r="D22" s="104">
        <v>19106</v>
      </c>
      <c r="E22" s="104">
        <v>15000</v>
      </c>
      <c r="F22" s="104">
        <v>15000</v>
      </c>
      <c r="G22" s="104">
        <f>9338-1044</f>
        <v>8294</v>
      </c>
      <c r="H22" s="105">
        <v>15000</v>
      </c>
      <c r="I22" s="107">
        <v>15000</v>
      </c>
      <c r="J22" s="111"/>
    </row>
    <row r="23" spans="1:14" s="102" customFormat="1" x14ac:dyDescent="0.2">
      <c r="A23" s="102">
        <v>11050010</v>
      </c>
      <c r="B23" s="103">
        <v>52220</v>
      </c>
      <c r="C23" s="102" t="s">
        <v>28</v>
      </c>
      <c r="D23" s="104">
        <v>900</v>
      </c>
      <c r="E23" s="104">
        <v>630</v>
      </c>
      <c r="F23" s="104">
        <v>630</v>
      </c>
      <c r="G23" s="104">
        <v>630</v>
      </c>
      <c r="H23" s="105">
        <v>630</v>
      </c>
      <c r="I23" s="107">
        <v>643</v>
      </c>
      <c r="J23" s="111"/>
    </row>
    <row r="24" spans="1:14" s="102" customFormat="1" x14ac:dyDescent="0.2">
      <c r="A24" s="102">
        <v>11050010</v>
      </c>
      <c r="B24" s="103">
        <v>52320</v>
      </c>
      <c r="C24" s="102" t="s">
        <v>29</v>
      </c>
      <c r="D24" s="104">
        <v>175</v>
      </c>
      <c r="E24" s="104">
        <v>200</v>
      </c>
      <c r="F24" s="104">
        <v>200</v>
      </c>
      <c r="G24" s="104">
        <v>200</v>
      </c>
      <c r="H24" s="105">
        <v>200</v>
      </c>
      <c r="I24" s="107">
        <v>204</v>
      </c>
      <c r="J24" s="111"/>
    </row>
    <row r="25" spans="1:14" s="102" customFormat="1" x14ac:dyDescent="0.2">
      <c r="A25" s="102">
        <v>11050010</v>
      </c>
      <c r="B25" s="103">
        <v>52330</v>
      </c>
      <c r="C25" s="102" t="s">
        <v>30</v>
      </c>
      <c r="D25" s="104">
        <v>0</v>
      </c>
      <c r="E25" s="104">
        <v>300</v>
      </c>
      <c r="F25" s="104">
        <v>300</v>
      </c>
      <c r="G25" s="104">
        <v>300</v>
      </c>
      <c r="H25" s="105">
        <v>300</v>
      </c>
      <c r="I25" s="107">
        <v>306</v>
      </c>
      <c r="J25" s="111"/>
    </row>
    <row r="26" spans="1:14" s="102" customFormat="1" x14ac:dyDescent="0.2">
      <c r="A26" s="102">
        <v>11050010</v>
      </c>
      <c r="B26" s="103">
        <v>52350</v>
      </c>
      <c r="C26" s="102" t="s">
        <v>31</v>
      </c>
      <c r="D26" s="104">
        <v>1333</v>
      </c>
      <c r="E26" s="104">
        <v>2000</v>
      </c>
      <c r="F26" s="104">
        <v>2000</v>
      </c>
      <c r="G26" s="104">
        <v>1000</v>
      </c>
      <c r="H26" s="105">
        <v>1500</v>
      </c>
      <c r="I26" s="107">
        <v>2041</v>
      </c>
      <c r="J26" s="111"/>
    </row>
    <row r="27" spans="1:14" s="102" customFormat="1" x14ac:dyDescent="0.2">
      <c r="A27" s="102">
        <v>11050010</v>
      </c>
      <c r="B27" s="103">
        <v>52360</v>
      </c>
      <c r="C27" s="102" t="s">
        <v>32</v>
      </c>
      <c r="D27" s="104">
        <v>2446</v>
      </c>
      <c r="E27" s="104">
        <v>7000</v>
      </c>
      <c r="F27" s="104">
        <v>7000</v>
      </c>
      <c r="G27" s="104">
        <v>3000</v>
      </c>
      <c r="H27" s="105">
        <f>7000-2100</f>
        <v>4900</v>
      </c>
      <c r="I27" s="107">
        <v>7143</v>
      </c>
      <c r="J27" s="111"/>
    </row>
    <row r="28" spans="1:14" s="102" customFormat="1" x14ac:dyDescent="0.2">
      <c r="A28" s="102">
        <v>11050010</v>
      </c>
      <c r="B28" s="103">
        <v>52370</v>
      </c>
      <c r="C28" s="102" t="s">
        <v>33</v>
      </c>
      <c r="D28" s="104">
        <v>15900</v>
      </c>
      <c r="E28" s="104">
        <v>15900</v>
      </c>
      <c r="F28" s="104">
        <v>15900</v>
      </c>
      <c r="G28" s="104">
        <v>18500</v>
      </c>
      <c r="H28" s="105">
        <v>18500</v>
      </c>
      <c r="I28" s="107">
        <v>16225</v>
      </c>
      <c r="J28" s="111"/>
    </row>
    <row r="29" spans="1:14" s="102" customFormat="1" x14ac:dyDescent="0.2">
      <c r="A29" s="102">
        <v>11050010</v>
      </c>
      <c r="B29" s="103">
        <v>52390</v>
      </c>
      <c r="C29" s="102" t="s">
        <v>34</v>
      </c>
      <c r="D29" s="104">
        <v>36160</v>
      </c>
      <c r="E29" s="104">
        <v>36160</v>
      </c>
      <c r="F29" s="104">
        <v>36160</v>
      </c>
      <c r="G29" s="104">
        <v>36160</v>
      </c>
      <c r="H29" s="105">
        <v>36160</v>
      </c>
      <c r="I29" s="107">
        <v>36900</v>
      </c>
      <c r="J29" s="111"/>
    </row>
    <row r="30" spans="1:14" s="102" customFormat="1" x14ac:dyDescent="0.2">
      <c r="A30" s="102">
        <v>11050010</v>
      </c>
      <c r="B30" s="103">
        <v>52397</v>
      </c>
      <c r="C30" s="102" t="s">
        <v>35</v>
      </c>
      <c r="D30" s="104">
        <v>5269</v>
      </c>
      <c r="E30" s="104">
        <v>7000</v>
      </c>
      <c r="F30" s="104">
        <v>7000</v>
      </c>
      <c r="G30" s="104">
        <v>5269</v>
      </c>
      <c r="H30" s="105">
        <v>7000</v>
      </c>
      <c r="I30" s="107">
        <v>7143</v>
      </c>
      <c r="J30" s="111"/>
    </row>
    <row r="31" spans="1:14" s="102" customFormat="1" x14ac:dyDescent="0.2">
      <c r="A31" s="102">
        <v>11050010</v>
      </c>
      <c r="B31" s="103">
        <v>53490</v>
      </c>
      <c r="C31" s="102" t="s">
        <v>36</v>
      </c>
      <c r="D31" s="104">
        <v>167</v>
      </c>
      <c r="E31" s="104">
        <v>2000</v>
      </c>
      <c r="F31" s="104">
        <v>2000</v>
      </c>
      <c r="G31" s="104">
        <v>500</v>
      </c>
      <c r="H31" s="105">
        <v>2000</v>
      </c>
      <c r="I31" s="107">
        <v>2041</v>
      </c>
      <c r="J31" s="111"/>
    </row>
    <row r="32" spans="1:14" s="102" customFormat="1" ht="15.75" thickBot="1" x14ac:dyDescent="0.25">
      <c r="B32" s="103"/>
      <c r="C32" s="102" t="s">
        <v>25</v>
      </c>
      <c r="D32" s="108">
        <f t="shared" ref="D32:I32" si="1">SUM(D21:D31)</f>
        <v>324962</v>
      </c>
      <c r="E32" s="108">
        <f t="shared" si="1"/>
        <v>317111</v>
      </c>
      <c r="F32" s="108">
        <f t="shared" si="1"/>
        <v>317111</v>
      </c>
      <c r="G32" s="108">
        <f t="shared" si="1"/>
        <v>301997.20999999996</v>
      </c>
      <c r="H32" s="109">
        <f t="shared" si="1"/>
        <v>317111</v>
      </c>
      <c r="I32" s="110">
        <f t="shared" si="1"/>
        <v>318567</v>
      </c>
      <c r="J32" s="111"/>
      <c r="K32" s="111"/>
    </row>
    <row r="33" spans="1:11" s="102" customFormat="1" ht="15.75" thickTop="1" x14ac:dyDescent="0.2">
      <c r="B33" s="103"/>
      <c r="D33" s="104"/>
      <c r="E33" s="104"/>
      <c r="F33" s="104"/>
      <c r="G33" s="104"/>
      <c r="H33" s="105"/>
      <c r="I33" s="107"/>
      <c r="J33" s="111"/>
    </row>
    <row r="34" spans="1:11" s="102" customFormat="1" x14ac:dyDescent="0.2">
      <c r="A34" s="102">
        <v>11100010</v>
      </c>
      <c r="B34" s="102" t="s">
        <v>37</v>
      </c>
      <c r="D34" s="104"/>
      <c r="E34" s="104"/>
      <c r="F34" s="104"/>
      <c r="G34" s="104"/>
      <c r="H34" s="105"/>
      <c r="I34" s="107"/>
      <c r="J34" s="111"/>
    </row>
    <row r="35" spans="1:11" s="102" customFormat="1" x14ac:dyDescent="0.2">
      <c r="A35" s="102">
        <v>11100010</v>
      </c>
      <c r="B35" s="103">
        <v>51000</v>
      </c>
      <c r="C35" s="102" t="s">
        <v>17</v>
      </c>
      <c r="D35" s="104">
        <v>371622</v>
      </c>
      <c r="E35" s="104">
        <v>263868</v>
      </c>
      <c r="F35" s="104">
        <v>263868</v>
      </c>
      <c r="G35" s="104">
        <v>263868</v>
      </c>
      <c r="H35" s="105">
        <v>263868</v>
      </c>
      <c r="I35" s="107">
        <v>263868</v>
      </c>
      <c r="J35" s="111"/>
    </row>
    <row r="36" spans="1:11" s="102" customFormat="1" x14ac:dyDescent="0.2">
      <c r="A36" s="102">
        <v>11100010</v>
      </c>
      <c r="B36" s="103">
        <v>51000</v>
      </c>
      <c r="C36" s="102" t="s">
        <v>20</v>
      </c>
      <c r="D36" s="104">
        <v>0</v>
      </c>
      <c r="E36" s="104">
        <v>0</v>
      </c>
      <c r="F36" s="104">
        <v>0</v>
      </c>
      <c r="G36" s="104">
        <v>0</v>
      </c>
      <c r="H36" s="105">
        <v>0</v>
      </c>
      <c r="I36" s="107">
        <v>0</v>
      </c>
      <c r="J36" s="111"/>
    </row>
    <row r="37" spans="1:11" s="102" customFormat="1" x14ac:dyDescent="0.2">
      <c r="A37" s="102">
        <v>11100010</v>
      </c>
      <c r="B37" s="103">
        <v>52310</v>
      </c>
      <c r="C37" s="102" t="s">
        <v>38</v>
      </c>
      <c r="D37" s="104">
        <v>264</v>
      </c>
      <c r="E37" s="104">
        <v>1000</v>
      </c>
      <c r="F37" s="104">
        <v>1000</v>
      </c>
      <c r="G37" s="104">
        <v>1000</v>
      </c>
      <c r="H37" s="105">
        <v>1000</v>
      </c>
      <c r="I37" s="107">
        <v>1020</v>
      </c>
      <c r="J37" s="111"/>
    </row>
    <row r="38" spans="1:11" s="102" customFormat="1" x14ac:dyDescent="0.2">
      <c r="A38" s="102">
        <v>11100010</v>
      </c>
      <c r="B38" s="103">
        <v>52430</v>
      </c>
      <c r="C38" s="102" t="s">
        <v>39</v>
      </c>
      <c r="D38" s="104">
        <v>175758</v>
      </c>
      <c r="E38" s="104">
        <v>150000</v>
      </c>
      <c r="F38" s="104">
        <v>150000</v>
      </c>
      <c r="G38" s="104">
        <v>150000</v>
      </c>
      <c r="H38" s="105">
        <v>153000</v>
      </c>
      <c r="I38" s="107">
        <v>153068</v>
      </c>
      <c r="J38" s="111"/>
    </row>
    <row r="39" spans="1:11" s="102" customFormat="1" x14ac:dyDescent="0.2">
      <c r="A39" s="102">
        <v>11100010</v>
      </c>
      <c r="B39" s="103">
        <v>52480</v>
      </c>
      <c r="C39" s="102" t="s">
        <v>40</v>
      </c>
      <c r="D39" s="104">
        <v>16830</v>
      </c>
      <c r="E39" s="104">
        <v>10500</v>
      </c>
      <c r="F39" s="104">
        <v>10500</v>
      </c>
      <c r="G39" s="104">
        <v>10500</v>
      </c>
      <c r="H39" s="105">
        <v>10500</v>
      </c>
      <c r="I39" s="107">
        <v>10715</v>
      </c>
      <c r="J39" s="111"/>
    </row>
    <row r="40" spans="1:11" s="102" customFormat="1" x14ac:dyDescent="0.2">
      <c r="A40" s="102">
        <v>11100010</v>
      </c>
      <c r="B40" s="103">
        <v>53110</v>
      </c>
      <c r="C40" s="102" t="s">
        <v>41</v>
      </c>
      <c r="D40" s="104">
        <v>3321</v>
      </c>
      <c r="E40" s="104">
        <v>0</v>
      </c>
      <c r="F40" s="104">
        <v>0</v>
      </c>
      <c r="G40" s="104">
        <v>0</v>
      </c>
      <c r="H40" s="105">
        <v>0</v>
      </c>
      <c r="I40" s="107">
        <v>0</v>
      </c>
      <c r="J40" s="111"/>
    </row>
    <row r="41" spans="1:11" s="102" customFormat="1" x14ac:dyDescent="0.2">
      <c r="A41" s="102">
        <v>11100010</v>
      </c>
      <c r="B41" s="103">
        <v>52490</v>
      </c>
      <c r="C41" s="102" t="s">
        <v>42</v>
      </c>
      <c r="D41" s="104">
        <v>9001</v>
      </c>
      <c r="E41" s="104">
        <v>10000</v>
      </c>
      <c r="F41" s="104">
        <v>10000</v>
      </c>
      <c r="G41" s="104">
        <v>10000</v>
      </c>
      <c r="H41" s="105">
        <v>15000</v>
      </c>
      <c r="I41" s="107">
        <v>10205</v>
      </c>
      <c r="J41" s="111"/>
    </row>
    <row r="42" spans="1:11" s="102" customFormat="1" x14ac:dyDescent="0.2">
      <c r="A42" s="102">
        <v>11100010</v>
      </c>
      <c r="B42" s="103">
        <v>53110</v>
      </c>
      <c r="C42" s="102" t="s">
        <v>43</v>
      </c>
      <c r="D42" s="104">
        <v>0</v>
      </c>
      <c r="E42" s="104">
        <v>3500</v>
      </c>
      <c r="F42" s="104">
        <v>3500</v>
      </c>
      <c r="G42" s="104">
        <v>3500</v>
      </c>
      <c r="H42" s="105">
        <v>3500</v>
      </c>
      <c r="I42" s="107">
        <v>3572</v>
      </c>
      <c r="J42" s="111"/>
    </row>
    <row r="43" spans="1:11" s="102" customFormat="1" x14ac:dyDescent="0.2">
      <c r="A43" s="102">
        <v>11100010</v>
      </c>
      <c r="B43" s="103">
        <v>53140</v>
      </c>
      <c r="C43" s="102" t="s">
        <v>44</v>
      </c>
      <c r="D43" s="104">
        <v>11576</v>
      </c>
      <c r="E43" s="104">
        <v>12000</v>
      </c>
      <c r="F43" s="104">
        <v>12000</v>
      </c>
      <c r="G43" s="104">
        <v>12000</v>
      </c>
      <c r="H43" s="105">
        <v>12000</v>
      </c>
      <c r="I43" s="107">
        <v>12245</v>
      </c>
      <c r="J43" s="111"/>
    </row>
    <row r="44" spans="1:11" s="102" customFormat="1" x14ac:dyDescent="0.2">
      <c r="A44" s="102">
        <v>11100010</v>
      </c>
      <c r="B44" s="103">
        <v>55180</v>
      </c>
      <c r="C44" s="102" t="s">
        <v>45</v>
      </c>
      <c r="D44" s="104">
        <v>1838</v>
      </c>
      <c r="E44" s="104">
        <v>0</v>
      </c>
      <c r="F44" s="104">
        <v>0</v>
      </c>
      <c r="G44" s="104">
        <v>0</v>
      </c>
      <c r="H44" s="105">
        <v>0</v>
      </c>
      <c r="I44" s="107">
        <v>0</v>
      </c>
      <c r="J44" s="111"/>
    </row>
    <row r="45" spans="1:11" s="102" customFormat="1" x14ac:dyDescent="0.2">
      <c r="A45" s="102">
        <v>11100010</v>
      </c>
      <c r="B45" s="113">
        <v>51000</v>
      </c>
      <c r="C45" s="102" t="s">
        <v>46</v>
      </c>
      <c r="D45" s="104"/>
      <c r="E45" s="104"/>
      <c r="F45" s="104"/>
      <c r="G45" s="104"/>
      <c r="H45" s="105">
        <v>0</v>
      </c>
      <c r="I45" s="107">
        <v>0</v>
      </c>
      <c r="J45" s="111"/>
    </row>
    <row r="46" spans="1:11" s="102" customFormat="1" x14ac:dyDescent="0.2">
      <c r="A46" s="102">
        <v>11100010</v>
      </c>
      <c r="B46" s="113" t="s">
        <v>47</v>
      </c>
      <c r="C46" s="102" t="s">
        <v>48</v>
      </c>
      <c r="D46" s="104"/>
      <c r="E46" s="104"/>
      <c r="F46" s="104"/>
      <c r="G46" s="104"/>
      <c r="H46" s="105">
        <v>7500</v>
      </c>
      <c r="I46" s="107">
        <v>0</v>
      </c>
      <c r="J46" s="111"/>
    </row>
    <row r="47" spans="1:11" s="102" customFormat="1" ht="15.75" thickBot="1" x14ac:dyDescent="0.25">
      <c r="B47" s="103"/>
      <c r="C47" s="114" t="s">
        <v>25</v>
      </c>
      <c r="D47" s="108">
        <f>SUM(D35:D44)</f>
        <v>590210</v>
      </c>
      <c r="E47" s="108">
        <f>SUM(E35:E44)</f>
        <v>450868</v>
      </c>
      <c r="F47" s="108">
        <f>SUM(F35:F44)</f>
        <v>450868</v>
      </c>
      <c r="G47" s="108">
        <f>SUM(G35:G44)</f>
        <v>450868</v>
      </c>
      <c r="H47" s="109">
        <f>SUM(H35:H46)</f>
        <v>466368</v>
      </c>
      <c r="I47" s="110">
        <f>SUM(I35:I46)</f>
        <v>454693</v>
      </c>
      <c r="J47" s="111"/>
      <c r="K47" s="111"/>
    </row>
    <row r="48" spans="1:11" s="102" customFormat="1" ht="15.75" thickTop="1" x14ac:dyDescent="0.2">
      <c r="B48" s="103"/>
      <c r="D48" s="104"/>
      <c r="E48" s="104"/>
      <c r="F48" s="104"/>
      <c r="G48" s="104"/>
      <c r="H48" s="105"/>
      <c r="I48" s="107"/>
      <c r="J48" s="111"/>
    </row>
    <row r="49" spans="1:12" s="102" customFormat="1" x14ac:dyDescent="0.2">
      <c r="A49" s="102">
        <v>11150010</v>
      </c>
      <c r="B49" s="102" t="s">
        <v>49</v>
      </c>
      <c r="D49" s="104"/>
      <c r="E49" s="104"/>
      <c r="F49" s="104"/>
      <c r="G49" s="104"/>
      <c r="H49" s="105"/>
      <c r="I49" s="107"/>
      <c r="J49" s="111"/>
    </row>
    <row r="50" spans="1:12" s="102" customFormat="1" x14ac:dyDescent="0.2">
      <c r="A50" s="102">
        <v>11150010</v>
      </c>
      <c r="B50" s="103">
        <v>51000</v>
      </c>
      <c r="C50" s="102" t="s">
        <v>17</v>
      </c>
      <c r="D50" s="104">
        <v>156629</v>
      </c>
      <c r="E50" s="104">
        <v>154238</v>
      </c>
      <c r="F50" s="104">
        <v>154238</v>
      </c>
      <c r="G50" s="104">
        <v>153137.26</v>
      </c>
      <c r="H50" s="105">
        <v>162355</v>
      </c>
      <c r="I50" s="107">
        <v>154238</v>
      </c>
      <c r="J50" s="111"/>
    </row>
    <row r="51" spans="1:12" s="102" customFormat="1" x14ac:dyDescent="0.2">
      <c r="A51" s="102">
        <v>11150010</v>
      </c>
      <c r="B51" s="103">
        <v>51500</v>
      </c>
      <c r="C51" s="102" t="s">
        <v>20</v>
      </c>
      <c r="D51" s="104">
        <v>7620</v>
      </c>
      <c r="E51" s="104">
        <v>7191</v>
      </c>
      <c r="F51" s="104">
        <v>7191</v>
      </c>
      <c r="G51" s="104">
        <v>5569.84</v>
      </c>
      <c r="H51" s="105">
        <v>0</v>
      </c>
      <c r="I51" s="107">
        <v>7191</v>
      </c>
      <c r="J51" s="111"/>
    </row>
    <row r="52" spans="1:12" s="102" customFormat="1" x14ac:dyDescent="0.2">
      <c r="A52" s="102">
        <v>11150010</v>
      </c>
      <c r="B52" s="103">
        <v>52250</v>
      </c>
      <c r="C52" s="102" t="s">
        <v>21</v>
      </c>
      <c r="D52" s="104">
        <v>0</v>
      </c>
      <c r="E52" s="104">
        <v>0</v>
      </c>
      <c r="F52" s="104">
        <v>0</v>
      </c>
      <c r="G52" s="104">
        <v>0</v>
      </c>
      <c r="H52" s="105">
        <v>0</v>
      </c>
      <c r="I52" s="107">
        <v>0</v>
      </c>
      <c r="J52" s="111"/>
    </row>
    <row r="53" spans="1:12" s="102" customFormat="1" x14ac:dyDescent="0.2">
      <c r="A53" s="102">
        <v>11150010</v>
      </c>
      <c r="B53" s="103">
        <v>52260</v>
      </c>
      <c r="C53" s="102" t="s">
        <v>50</v>
      </c>
      <c r="D53" s="104">
        <v>128</v>
      </c>
      <c r="E53" s="104">
        <v>0</v>
      </c>
      <c r="F53" s="104">
        <v>0</v>
      </c>
      <c r="G53" s="104">
        <v>0</v>
      </c>
      <c r="H53" s="105">
        <v>0</v>
      </c>
      <c r="I53" s="107">
        <v>0</v>
      </c>
      <c r="J53" s="111"/>
    </row>
    <row r="54" spans="1:12" s="102" customFormat="1" x14ac:dyDescent="0.2">
      <c r="A54" s="102">
        <v>11150010</v>
      </c>
      <c r="B54" s="103">
        <v>52310</v>
      </c>
      <c r="C54" s="102" t="s">
        <v>38</v>
      </c>
      <c r="D54" s="104">
        <v>57</v>
      </c>
      <c r="E54" s="104">
        <v>0</v>
      </c>
      <c r="F54" s="104">
        <v>0</v>
      </c>
      <c r="G54" s="104">
        <v>0</v>
      </c>
      <c r="H54" s="105">
        <v>0</v>
      </c>
      <c r="I54" s="107">
        <v>0</v>
      </c>
      <c r="J54" s="111"/>
    </row>
    <row r="55" spans="1:12" s="102" customFormat="1" x14ac:dyDescent="0.2">
      <c r="A55" s="102">
        <v>11150010</v>
      </c>
      <c r="B55" s="103">
        <v>52330</v>
      </c>
      <c r="C55" s="102" t="s">
        <v>30</v>
      </c>
      <c r="D55" s="104">
        <v>54</v>
      </c>
      <c r="E55" s="104">
        <v>0</v>
      </c>
      <c r="F55" s="104">
        <v>0</v>
      </c>
      <c r="G55" s="104">
        <v>0</v>
      </c>
      <c r="H55" s="105">
        <v>0</v>
      </c>
      <c r="I55" s="107">
        <v>0</v>
      </c>
      <c r="J55" s="111"/>
    </row>
    <row r="56" spans="1:12" s="102" customFormat="1" x14ac:dyDescent="0.2">
      <c r="A56" s="102">
        <v>11150010</v>
      </c>
      <c r="B56" s="103">
        <v>52830</v>
      </c>
      <c r="C56" s="102" t="s">
        <v>51</v>
      </c>
      <c r="D56" s="104">
        <v>5493</v>
      </c>
      <c r="E56" s="104">
        <v>9156</v>
      </c>
      <c r="F56" s="104">
        <v>9156</v>
      </c>
      <c r="G56" s="104">
        <f>11878-7149</f>
        <v>4729</v>
      </c>
      <c r="H56" s="105">
        <v>8230</v>
      </c>
      <c r="I56" s="107">
        <v>9343</v>
      </c>
      <c r="J56" s="111"/>
    </row>
    <row r="57" spans="1:12" s="102" customFormat="1" x14ac:dyDescent="0.2">
      <c r="B57" s="103"/>
      <c r="D57" s="104"/>
      <c r="E57" s="104"/>
      <c r="F57" s="104"/>
      <c r="G57" s="104"/>
      <c r="H57" s="105"/>
      <c r="I57" s="107"/>
      <c r="J57" s="111"/>
    </row>
    <row r="58" spans="1:12" s="102" customFormat="1" ht="15.75" thickBot="1" x14ac:dyDescent="0.25">
      <c r="B58" s="103"/>
      <c r="C58" s="114" t="s">
        <v>25</v>
      </c>
      <c r="D58" s="108">
        <f t="shared" ref="D58:I58" si="2">SUM(D50:D57)</f>
        <v>169981</v>
      </c>
      <c r="E58" s="108">
        <f t="shared" si="2"/>
        <v>170585</v>
      </c>
      <c r="F58" s="108">
        <f t="shared" si="2"/>
        <v>170585</v>
      </c>
      <c r="G58" s="108">
        <f t="shared" si="2"/>
        <v>163436.1</v>
      </c>
      <c r="H58" s="109">
        <f t="shared" si="2"/>
        <v>170585</v>
      </c>
      <c r="I58" s="110">
        <f t="shared" si="2"/>
        <v>170772</v>
      </c>
      <c r="J58" s="111"/>
      <c r="K58" s="111"/>
    </row>
    <row r="59" spans="1:12" s="102" customFormat="1" ht="15.75" thickTop="1" x14ac:dyDescent="0.2">
      <c r="B59" s="103"/>
      <c r="D59" s="104"/>
      <c r="E59" s="104"/>
      <c r="F59" s="104"/>
      <c r="G59" s="104"/>
      <c r="H59" s="105"/>
      <c r="I59" s="107"/>
      <c r="J59" s="111"/>
    </row>
    <row r="60" spans="1:12" s="102" customFormat="1" x14ac:dyDescent="0.2">
      <c r="A60" s="102">
        <v>11209910</v>
      </c>
      <c r="B60" s="102" t="s">
        <v>52</v>
      </c>
      <c r="D60" s="104"/>
      <c r="E60" s="104"/>
      <c r="F60" s="104"/>
      <c r="G60" s="104"/>
      <c r="H60" s="105"/>
      <c r="I60" s="107"/>
      <c r="J60" s="111"/>
    </row>
    <row r="61" spans="1:12" s="102" customFormat="1" x14ac:dyDescent="0.2">
      <c r="A61" s="102">
        <v>11209910</v>
      </c>
      <c r="B61" s="103">
        <v>52150</v>
      </c>
      <c r="C61" s="102" t="s">
        <v>53</v>
      </c>
      <c r="D61" s="104">
        <v>529436</v>
      </c>
      <c r="E61" s="104">
        <v>315336</v>
      </c>
      <c r="F61" s="104">
        <v>315336</v>
      </c>
      <c r="G61" s="104">
        <v>459645</v>
      </c>
      <c r="H61" s="105">
        <v>320000</v>
      </c>
      <c r="I61" s="107">
        <v>321786</v>
      </c>
      <c r="J61" s="111"/>
    </row>
    <row r="62" spans="1:12" s="102" customFormat="1" ht="15.75" thickBot="1" x14ac:dyDescent="0.25">
      <c r="B62" s="103"/>
      <c r="C62" s="114" t="s">
        <v>54</v>
      </c>
      <c r="D62" s="108">
        <f>SUM(D61:D61)</f>
        <v>529436</v>
      </c>
      <c r="E62" s="108">
        <f>SUM(E61:E61)</f>
        <v>315336</v>
      </c>
      <c r="F62" s="108">
        <f>SUM(F61:F61)</f>
        <v>315336</v>
      </c>
      <c r="G62" s="108">
        <f t="shared" ref="G62" si="3">SUM(G61:G61)</f>
        <v>459645</v>
      </c>
      <c r="H62" s="109">
        <f>SUM(H61:H61)</f>
        <v>320000</v>
      </c>
      <c r="I62" s="110">
        <f>SUM(I61:I61)</f>
        <v>321786</v>
      </c>
      <c r="J62" s="111"/>
      <c r="K62" s="111"/>
    </row>
    <row r="63" spans="1:12" s="102" customFormat="1" ht="15.75" thickTop="1" x14ac:dyDescent="0.2">
      <c r="B63" s="103"/>
      <c r="D63" s="104"/>
      <c r="E63" s="104"/>
      <c r="F63" s="104"/>
      <c r="G63" s="104"/>
      <c r="H63" s="105"/>
      <c r="I63" s="107"/>
      <c r="J63" s="111"/>
      <c r="L63" s="115"/>
    </row>
    <row r="64" spans="1:12" s="102" customFormat="1" x14ac:dyDescent="0.2">
      <c r="A64" s="102">
        <v>11250010</v>
      </c>
      <c r="B64" s="102" t="s">
        <v>55</v>
      </c>
      <c r="D64" s="104"/>
      <c r="E64" s="104"/>
      <c r="F64" s="104"/>
      <c r="G64" s="104"/>
      <c r="H64" s="105"/>
      <c r="I64" s="107"/>
      <c r="J64" s="111"/>
      <c r="L64" s="115"/>
    </row>
    <row r="65" spans="1:12" s="102" customFormat="1" x14ac:dyDescent="0.2">
      <c r="A65" s="102">
        <v>11250010</v>
      </c>
      <c r="B65" s="103">
        <v>51000</v>
      </c>
      <c r="C65" s="102" t="s">
        <v>17</v>
      </c>
      <c r="D65" s="104">
        <v>256778</v>
      </c>
      <c r="E65" s="104">
        <v>246298</v>
      </c>
      <c r="F65" s="104">
        <v>246298</v>
      </c>
      <c r="G65" s="104">
        <v>238346.75000000003</v>
      </c>
      <c r="H65" s="105">
        <v>213193</v>
      </c>
      <c r="I65" s="107">
        <v>246298</v>
      </c>
      <c r="J65" s="111"/>
      <c r="L65" s="115"/>
    </row>
    <row r="66" spans="1:12" s="102" customFormat="1" x14ac:dyDescent="0.2">
      <c r="A66" s="102">
        <v>11250010</v>
      </c>
      <c r="B66" s="103">
        <v>51500</v>
      </c>
      <c r="C66" s="102" t="s">
        <v>20</v>
      </c>
      <c r="D66" s="104">
        <v>519</v>
      </c>
      <c r="E66" s="104">
        <v>500</v>
      </c>
      <c r="F66" s="104">
        <v>500</v>
      </c>
      <c r="G66" s="104">
        <v>68.28</v>
      </c>
      <c r="H66" s="105">
        <v>500</v>
      </c>
      <c r="I66" s="107">
        <v>500</v>
      </c>
      <c r="J66" s="111"/>
      <c r="L66" s="115"/>
    </row>
    <row r="67" spans="1:12" s="102" customFormat="1" x14ac:dyDescent="0.2">
      <c r="A67" s="102">
        <v>11250010</v>
      </c>
      <c r="B67" s="103">
        <v>51800</v>
      </c>
      <c r="C67" s="102" t="s">
        <v>56</v>
      </c>
      <c r="D67" s="104">
        <v>0</v>
      </c>
      <c r="E67" s="104">
        <v>0</v>
      </c>
      <c r="F67" s="104">
        <v>0</v>
      </c>
      <c r="G67" s="104">
        <v>0</v>
      </c>
      <c r="H67" s="105">
        <v>0</v>
      </c>
      <c r="I67" s="107">
        <v>0</v>
      </c>
      <c r="J67" s="111"/>
      <c r="L67" s="115"/>
    </row>
    <row r="68" spans="1:12" s="102" customFormat="1" x14ac:dyDescent="0.2">
      <c r="A68" s="102">
        <v>11250010</v>
      </c>
      <c r="B68" s="103">
        <v>52290</v>
      </c>
      <c r="C68" s="102" t="s">
        <v>57</v>
      </c>
      <c r="D68" s="104">
        <v>4590</v>
      </c>
      <c r="E68" s="104">
        <v>5000</v>
      </c>
      <c r="F68" s="104">
        <v>5000</v>
      </c>
      <c r="G68" s="104">
        <v>12585</v>
      </c>
      <c r="H68" s="105">
        <v>5000</v>
      </c>
      <c r="I68" s="107">
        <v>5102</v>
      </c>
      <c r="J68" s="111"/>
    </row>
    <row r="69" spans="1:12" s="102" customFormat="1" x14ac:dyDescent="0.2">
      <c r="A69" s="102">
        <v>11250010</v>
      </c>
      <c r="B69" s="103">
        <v>52310</v>
      </c>
      <c r="C69" s="102" t="s">
        <v>38</v>
      </c>
      <c r="D69" s="104">
        <v>963</v>
      </c>
      <c r="E69" s="104">
        <v>900</v>
      </c>
      <c r="F69" s="104">
        <v>900</v>
      </c>
      <c r="G69" s="104">
        <v>900</v>
      </c>
      <c r="H69" s="105">
        <v>900</v>
      </c>
      <c r="I69" s="107">
        <v>918</v>
      </c>
      <c r="J69" s="111"/>
    </row>
    <row r="70" spans="1:12" s="102" customFormat="1" x14ac:dyDescent="0.2">
      <c r="A70" s="102">
        <v>11250010</v>
      </c>
      <c r="B70" s="103">
        <v>52330</v>
      </c>
      <c r="C70" s="102" t="s">
        <v>30</v>
      </c>
      <c r="D70" s="104">
        <v>0</v>
      </c>
      <c r="E70" s="104">
        <v>500</v>
      </c>
      <c r="F70" s="104">
        <v>500</v>
      </c>
      <c r="G70" s="104">
        <v>500</v>
      </c>
      <c r="H70" s="105">
        <v>500</v>
      </c>
      <c r="I70" s="107">
        <v>510</v>
      </c>
      <c r="J70" s="111"/>
    </row>
    <row r="71" spans="1:12" s="102" customFormat="1" x14ac:dyDescent="0.2">
      <c r="A71" s="102">
        <v>11250010</v>
      </c>
      <c r="B71" s="103">
        <v>52340</v>
      </c>
      <c r="C71" s="102" t="s">
        <v>58</v>
      </c>
      <c r="D71" s="104">
        <v>0</v>
      </c>
      <c r="E71" s="104">
        <v>100</v>
      </c>
      <c r="F71" s="104">
        <v>100</v>
      </c>
      <c r="G71" s="104">
        <v>100</v>
      </c>
      <c r="H71" s="105">
        <v>100</v>
      </c>
      <c r="I71" s="107">
        <v>102</v>
      </c>
      <c r="J71" s="111"/>
    </row>
    <row r="72" spans="1:12" s="102" customFormat="1" x14ac:dyDescent="0.2">
      <c r="A72" s="102">
        <v>11250010</v>
      </c>
      <c r="B72" s="103">
        <v>52480</v>
      </c>
      <c r="C72" s="102" t="s">
        <v>40</v>
      </c>
      <c r="D72" s="104">
        <v>1069</v>
      </c>
      <c r="E72" s="104">
        <v>3500</v>
      </c>
      <c r="F72" s="104">
        <v>3500</v>
      </c>
      <c r="G72" s="104">
        <v>3500</v>
      </c>
      <c r="H72" s="105">
        <v>4500</v>
      </c>
      <c r="I72" s="107">
        <v>3572</v>
      </c>
      <c r="J72" s="111"/>
    </row>
    <row r="73" spans="1:12" s="102" customFormat="1" x14ac:dyDescent="0.2">
      <c r="A73" s="102">
        <v>11250010</v>
      </c>
      <c r="B73" s="103">
        <v>52520</v>
      </c>
      <c r="C73" s="102" t="s">
        <v>59</v>
      </c>
      <c r="D73" s="104">
        <v>3941</v>
      </c>
      <c r="E73" s="104">
        <v>400</v>
      </c>
      <c r="F73" s="104">
        <v>400</v>
      </c>
      <c r="G73" s="104">
        <v>400</v>
      </c>
      <c r="H73" s="105">
        <v>400</v>
      </c>
      <c r="I73" s="107">
        <v>408</v>
      </c>
      <c r="J73" s="111"/>
    </row>
    <row r="74" spans="1:12" s="102" customFormat="1" x14ac:dyDescent="0.2">
      <c r="A74" s="102">
        <v>11250010</v>
      </c>
      <c r="B74" s="103">
        <v>52750</v>
      </c>
      <c r="C74" s="102" t="s">
        <v>60</v>
      </c>
      <c r="D74" s="104">
        <v>1610</v>
      </c>
      <c r="E74" s="104">
        <v>1000</v>
      </c>
      <c r="F74" s="104">
        <v>1000</v>
      </c>
      <c r="G74" s="104">
        <v>1000</v>
      </c>
      <c r="H74" s="105">
        <v>1100</v>
      </c>
      <c r="I74" s="107">
        <v>1020</v>
      </c>
      <c r="J74" s="111"/>
    </row>
    <row r="75" spans="1:12" s="102" customFormat="1" x14ac:dyDescent="0.2">
      <c r="A75" s="102">
        <v>11250010</v>
      </c>
      <c r="B75" s="103">
        <v>52770</v>
      </c>
      <c r="C75" s="102" t="s">
        <v>23</v>
      </c>
      <c r="D75" s="104">
        <v>46725</v>
      </c>
      <c r="E75" s="104">
        <v>40000</v>
      </c>
      <c r="F75" s="104">
        <v>40000</v>
      </c>
      <c r="G75" s="104">
        <v>42071</v>
      </c>
      <c r="H75" s="105">
        <v>40000</v>
      </c>
      <c r="I75" s="107">
        <v>40818</v>
      </c>
      <c r="J75" s="111"/>
    </row>
    <row r="76" spans="1:12" s="102" customFormat="1" x14ac:dyDescent="0.2">
      <c r="A76" s="102">
        <v>11250010</v>
      </c>
      <c r="B76" s="103">
        <v>53590</v>
      </c>
      <c r="C76" s="102" t="s">
        <v>61</v>
      </c>
      <c r="D76" s="104">
        <v>0</v>
      </c>
      <c r="E76" s="104">
        <v>0</v>
      </c>
      <c r="F76" s="104">
        <v>0</v>
      </c>
      <c r="G76" s="104">
        <v>0</v>
      </c>
      <c r="H76" s="105">
        <v>85</v>
      </c>
      <c r="I76" s="107">
        <v>0</v>
      </c>
      <c r="J76" s="111"/>
    </row>
    <row r="77" spans="1:12" s="102" customFormat="1" ht="15.75" thickBot="1" x14ac:dyDescent="0.25">
      <c r="B77" s="103"/>
      <c r="C77" s="102" t="s">
        <v>25</v>
      </c>
      <c r="D77" s="108">
        <f t="shared" ref="D77:I77" si="4">SUM(D65:D76)</f>
        <v>316195</v>
      </c>
      <c r="E77" s="108">
        <f t="shared" si="4"/>
        <v>298198</v>
      </c>
      <c r="F77" s="108">
        <f t="shared" si="4"/>
        <v>298198</v>
      </c>
      <c r="G77" s="108">
        <f t="shared" si="4"/>
        <v>299471.03000000003</v>
      </c>
      <c r="H77" s="109">
        <f t="shared" si="4"/>
        <v>266278</v>
      </c>
      <c r="I77" s="110">
        <f t="shared" si="4"/>
        <v>299248</v>
      </c>
      <c r="J77" s="111"/>
      <c r="K77" s="111"/>
    </row>
    <row r="78" spans="1:12" s="102" customFormat="1" ht="15.75" thickTop="1" x14ac:dyDescent="0.2">
      <c r="A78" s="102" t="s">
        <v>15</v>
      </c>
      <c r="B78" s="103"/>
      <c r="D78" s="104"/>
      <c r="E78" s="104"/>
      <c r="F78" s="104"/>
      <c r="G78" s="104"/>
      <c r="H78" s="105"/>
      <c r="I78" s="107"/>
      <c r="J78" s="111"/>
    </row>
    <row r="79" spans="1:12" s="102" customFormat="1" x14ac:dyDescent="0.2">
      <c r="A79" s="102">
        <v>11300010</v>
      </c>
      <c r="B79" s="102" t="s">
        <v>62</v>
      </c>
      <c r="D79" s="104"/>
      <c r="E79" s="104"/>
      <c r="F79" s="104"/>
      <c r="G79" s="104"/>
      <c r="H79" s="105"/>
      <c r="I79" s="107"/>
      <c r="J79" s="111"/>
    </row>
    <row r="80" spans="1:12" s="102" customFormat="1" x14ac:dyDescent="0.2">
      <c r="A80" s="102">
        <v>11300010</v>
      </c>
      <c r="B80" s="103">
        <v>51000</v>
      </c>
      <c r="C80" s="102" t="s">
        <v>17</v>
      </c>
      <c r="D80" s="104">
        <v>71420</v>
      </c>
      <c r="E80" s="104">
        <v>49400</v>
      </c>
      <c r="F80" s="104">
        <v>49400</v>
      </c>
      <c r="G80" s="104">
        <v>50107.86</v>
      </c>
      <c r="H80" s="105">
        <v>49400</v>
      </c>
      <c r="I80" s="107">
        <v>49400</v>
      </c>
      <c r="J80" s="111"/>
    </row>
    <row r="81" spans="1:11" s="102" customFormat="1" x14ac:dyDescent="0.2">
      <c r="A81" s="102">
        <v>11300010</v>
      </c>
      <c r="B81" s="103">
        <v>51020</v>
      </c>
      <c r="C81" s="102" t="s">
        <v>63</v>
      </c>
      <c r="D81" s="104">
        <v>9583</v>
      </c>
      <c r="E81" s="104">
        <v>10000</v>
      </c>
      <c r="F81" s="104">
        <v>10000</v>
      </c>
      <c r="G81" s="104">
        <v>10000</v>
      </c>
      <c r="H81" s="105">
        <v>10000</v>
      </c>
      <c r="I81" s="107">
        <v>10000</v>
      </c>
      <c r="J81" s="111"/>
    </row>
    <row r="82" spans="1:11" s="102" customFormat="1" x14ac:dyDescent="0.2">
      <c r="A82" s="102">
        <v>11300010</v>
      </c>
      <c r="B82" s="103">
        <v>51350</v>
      </c>
      <c r="C82" s="102" t="s">
        <v>19</v>
      </c>
      <c r="D82" s="104">
        <v>28000</v>
      </c>
      <c r="E82" s="104">
        <v>28000</v>
      </c>
      <c r="F82" s="104">
        <v>28000</v>
      </c>
      <c r="G82" s="104">
        <v>28000</v>
      </c>
      <c r="H82" s="105">
        <v>28000</v>
      </c>
      <c r="I82" s="107">
        <v>28000</v>
      </c>
      <c r="J82" s="111"/>
    </row>
    <row r="83" spans="1:11" s="102" customFormat="1" x14ac:dyDescent="0.2">
      <c r="A83" s="102">
        <v>11300010</v>
      </c>
      <c r="B83" s="103">
        <v>51400</v>
      </c>
      <c r="C83" s="102" t="s">
        <v>64</v>
      </c>
      <c r="D83" s="104">
        <v>18058</v>
      </c>
      <c r="E83" s="104">
        <v>36000</v>
      </c>
      <c r="F83" s="104">
        <v>36000</v>
      </c>
      <c r="G83" s="104">
        <f>43000-1028</f>
        <v>41972</v>
      </c>
      <c r="H83" s="105">
        <v>36000</v>
      </c>
      <c r="I83" s="107">
        <v>36000</v>
      </c>
      <c r="J83" s="111"/>
    </row>
    <row r="84" spans="1:11" s="102" customFormat="1" x14ac:dyDescent="0.2">
      <c r="A84" s="102">
        <v>11300010</v>
      </c>
      <c r="B84" s="103">
        <v>51500</v>
      </c>
      <c r="C84" s="102" t="s">
        <v>20</v>
      </c>
      <c r="D84" s="104">
        <v>2048</v>
      </c>
      <c r="E84" s="104">
        <v>2593</v>
      </c>
      <c r="F84" s="104">
        <v>2593</v>
      </c>
      <c r="G84" s="104">
        <v>606</v>
      </c>
      <c r="H84" s="105">
        <v>1500</v>
      </c>
      <c r="I84" s="107">
        <v>2593</v>
      </c>
      <c r="J84" s="111"/>
    </row>
    <row r="85" spans="1:11" s="102" customFormat="1" x14ac:dyDescent="0.2">
      <c r="A85" s="102">
        <v>11300010</v>
      </c>
      <c r="B85" s="103">
        <v>52310</v>
      </c>
      <c r="C85" s="102" t="s">
        <v>38</v>
      </c>
      <c r="D85" s="104">
        <v>1089</v>
      </c>
      <c r="E85" s="104">
        <v>1500</v>
      </c>
      <c r="F85" s="104">
        <v>1500</v>
      </c>
      <c r="G85" s="104">
        <v>1500</v>
      </c>
      <c r="H85" s="105">
        <v>1000</v>
      </c>
      <c r="I85" s="107">
        <v>1531</v>
      </c>
      <c r="J85" s="111"/>
    </row>
    <row r="86" spans="1:11" s="102" customFormat="1" x14ac:dyDescent="0.2">
      <c r="A86" s="102">
        <v>11300010</v>
      </c>
      <c r="B86" s="103">
        <v>52330</v>
      </c>
      <c r="C86" s="102" t="s">
        <v>30</v>
      </c>
      <c r="D86" s="104">
        <v>1675</v>
      </c>
      <c r="E86" s="104">
        <v>2300</v>
      </c>
      <c r="F86" s="104">
        <v>2300</v>
      </c>
      <c r="G86" s="104">
        <v>2000</v>
      </c>
      <c r="H86" s="105">
        <v>1200</v>
      </c>
      <c r="I86" s="107">
        <v>2347</v>
      </c>
      <c r="J86" s="111"/>
    </row>
    <row r="87" spans="1:11" s="102" customFormat="1" x14ac:dyDescent="0.2">
      <c r="A87" s="102">
        <v>11300010</v>
      </c>
      <c r="B87" s="103">
        <v>52580</v>
      </c>
      <c r="C87" s="102" t="s">
        <v>65</v>
      </c>
      <c r="D87" s="104">
        <v>5200</v>
      </c>
      <c r="E87" s="104">
        <v>5200</v>
      </c>
      <c r="F87" s="104">
        <v>5200</v>
      </c>
      <c r="G87" s="104">
        <v>5200</v>
      </c>
      <c r="H87" s="105">
        <v>5200</v>
      </c>
      <c r="I87" s="107">
        <v>5306</v>
      </c>
      <c r="J87" s="111"/>
    </row>
    <row r="88" spans="1:11" s="102" customFormat="1" x14ac:dyDescent="0.2">
      <c r="A88" s="102">
        <v>11300010</v>
      </c>
      <c r="B88" s="103">
        <v>53130</v>
      </c>
      <c r="C88" s="102" t="s">
        <v>66</v>
      </c>
      <c r="D88" s="104">
        <v>54</v>
      </c>
      <c r="E88" s="104">
        <v>632</v>
      </c>
      <c r="F88" s="104">
        <v>632</v>
      </c>
      <c r="G88" s="104">
        <v>632</v>
      </c>
      <c r="H88" s="105">
        <v>702</v>
      </c>
      <c r="I88" s="107">
        <v>645</v>
      </c>
      <c r="J88" s="111"/>
    </row>
    <row r="89" spans="1:11" s="102" customFormat="1" x14ac:dyDescent="0.2">
      <c r="A89" s="102">
        <v>11300010</v>
      </c>
      <c r="B89" s="103">
        <v>55600</v>
      </c>
      <c r="C89" s="102" t="s">
        <v>67</v>
      </c>
      <c r="D89" s="104">
        <v>3425</v>
      </c>
      <c r="E89" s="104">
        <v>4900</v>
      </c>
      <c r="F89" s="104">
        <v>4900</v>
      </c>
      <c r="G89" s="104">
        <v>3300</v>
      </c>
      <c r="H89" s="105">
        <v>4000</v>
      </c>
      <c r="I89" s="107">
        <v>5000</v>
      </c>
      <c r="J89" s="111"/>
    </row>
    <row r="90" spans="1:11" s="102" customFormat="1" x14ac:dyDescent="0.2">
      <c r="B90" s="103"/>
      <c r="D90" s="104"/>
      <c r="E90" s="104"/>
      <c r="F90" s="104"/>
      <c r="G90" s="104"/>
      <c r="H90" s="105"/>
      <c r="I90" s="107"/>
      <c r="J90" s="111"/>
    </row>
    <row r="91" spans="1:11" s="102" customFormat="1" x14ac:dyDescent="0.2">
      <c r="B91" s="103"/>
      <c r="D91" s="104"/>
      <c r="E91" s="104"/>
      <c r="F91" s="104"/>
      <c r="G91" s="104"/>
      <c r="H91" s="105"/>
      <c r="I91" s="107"/>
      <c r="J91" s="111"/>
    </row>
    <row r="92" spans="1:11" s="102" customFormat="1" ht="15.75" thickBot="1" x14ac:dyDescent="0.25">
      <c r="B92" s="103"/>
      <c r="C92" s="102" t="s">
        <v>25</v>
      </c>
      <c r="D92" s="108">
        <f t="shared" ref="D92:I92" si="5">SUM(D80:D89)</f>
        <v>140552</v>
      </c>
      <c r="E92" s="108">
        <f t="shared" si="5"/>
        <v>140525</v>
      </c>
      <c r="F92" s="108">
        <f t="shared" si="5"/>
        <v>140525</v>
      </c>
      <c r="G92" s="108">
        <f t="shared" si="5"/>
        <v>143317.85999999999</v>
      </c>
      <c r="H92" s="109">
        <f t="shared" si="5"/>
        <v>137002</v>
      </c>
      <c r="I92" s="110">
        <f t="shared" si="5"/>
        <v>140822</v>
      </c>
      <c r="J92" s="111"/>
      <c r="K92" s="111"/>
    </row>
    <row r="93" spans="1:11" s="102" customFormat="1" ht="15.75" thickTop="1" x14ac:dyDescent="0.2">
      <c r="B93" s="103"/>
      <c r="D93" s="104"/>
      <c r="E93" s="104"/>
      <c r="F93" s="104"/>
      <c r="G93" s="104"/>
      <c r="H93" s="105"/>
      <c r="I93" s="107"/>
      <c r="J93" s="111"/>
    </row>
    <row r="94" spans="1:11" s="102" customFormat="1" x14ac:dyDescent="0.2">
      <c r="A94" s="102">
        <v>11650010</v>
      </c>
      <c r="B94" s="102" t="s">
        <v>68</v>
      </c>
      <c r="D94" s="104"/>
      <c r="E94" s="104"/>
      <c r="F94" s="104"/>
      <c r="G94" s="104"/>
      <c r="H94" s="105"/>
      <c r="I94" s="107"/>
      <c r="J94" s="111"/>
    </row>
    <row r="95" spans="1:11" s="102" customFormat="1" x14ac:dyDescent="0.2">
      <c r="A95" s="102">
        <v>11650010</v>
      </c>
      <c r="B95" s="103">
        <v>52640</v>
      </c>
      <c r="C95" s="102" t="s">
        <v>69</v>
      </c>
      <c r="D95" s="104">
        <v>3662</v>
      </c>
      <c r="E95" s="104">
        <v>2500</v>
      </c>
      <c r="F95" s="104">
        <v>2500</v>
      </c>
      <c r="G95" s="104">
        <v>2600</v>
      </c>
      <c r="H95" s="105">
        <v>2500</v>
      </c>
      <c r="I95" s="107">
        <v>2551</v>
      </c>
      <c r="J95" s="111"/>
    </row>
    <row r="96" spans="1:11" s="102" customFormat="1" x14ac:dyDescent="0.2">
      <c r="A96" s="102">
        <v>11650010</v>
      </c>
      <c r="B96" s="103">
        <v>53110</v>
      </c>
      <c r="C96" s="102" t="s">
        <v>70</v>
      </c>
      <c r="D96" s="104">
        <v>5755</v>
      </c>
      <c r="E96" s="104">
        <v>4000</v>
      </c>
      <c r="F96" s="104">
        <v>4000</v>
      </c>
      <c r="G96" s="104">
        <f>3100-204</f>
        <v>2896</v>
      </c>
      <c r="H96" s="105">
        <v>4000</v>
      </c>
      <c r="I96" s="107">
        <v>4082</v>
      </c>
      <c r="J96" s="111"/>
    </row>
    <row r="97" spans="1:11" s="102" customFormat="1" x14ac:dyDescent="0.2">
      <c r="A97" s="102">
        <v>11650010</v>
      </c>
      <c r="B97" s="103">
        <v>55190</v>
      </c>
      <c r="C97" s="102" t="s">
        <v>43</v>
      </c>
      <c r="D97" s="104">
        <v>989</v>
      </c>
      <c r="E97" s="104">
        <v>1520</v>
      </c>
      <c r="F97" s="104">
        <v>1520</v>
      </c>
      <c r="G97" s="104">
        <v>1300</v>
      </c>
      <c r="H97" s="105">
        <v>1520</v>
      </c>
      <c r="I97" s="107">
        <v>1551</v>
      </c>
      <c r="J97" s="111"/>
    </row>
    <row r="98" spans="1:11" s="102" customFormat="1" ht="15.75" thickBot="1" x14ac:dyDescent="0.25">
      <c r="B98" s="103"/>
      <c r="C98" s="102" t="s">
        <v>25</v>
      </c>
      <c r="D98" s="108">
        <f t="shared" ref="D98:I98" si="6">SUM(D95:D97)</f>
        <v>10406</v>
      </c>
      <c r="E98" s="108">
        <f t="shared" si="6"/>
        <v>8020</v>
      </c>
      <c r="F98" s="108">
        <f t="shared" si="6"/>
        <v>8020</v>
      </c>
      <c r="G98" s="108">
        <f t="shared" si="6"/>
        <v>6796</v>
      </c>
      <c r="H98" s="109">
        <f t="shared" si="6"/>
        <v>8020</v>
      </c>
      <c r="I98" s="110">
        <f t="shared" si="6"/>
        <v>8184</v>
      </c>
      <c r="J98" s="111"/>
      <c r="K98" s="111"/>
    </row>
    <row r="99" spans="1:11" s="102" customFormat="1" ht="15.75" thickTop="1" x14ac:dyDescent="0.2">
      <c r="B99" s="103"/>
      <c r="D99" s="104"/>
      <c r="E99" s="104"/>
      <c r="F99" s="104"/>
      <c r="G99" s="104"/>
      <c r="H99" s="105"/>
      <c r="I99" s="107"/>
      <c r="J99" s="111"/>
    </row>
    <row r="100" spans="1:11" s="102" customFormat="1" x14ac:dyDescent="0.2">
      <c r="A100" s="102">
        <v>11900010</v>
      </c>
      <c r="B100" s="102" t="s">
        <v>71</v>
      </c>
      <c r="D100" s="104"/>
      <c r="E100" s="104"/>
      <c r="F100" s="104"/>
      <c r="G100" s="104"/>
      <c r="H100" s="105"/>
      <c r="I100" s="107"/>
      <c r="J100" s="111"/>
    </row>
    <row r="101" spans="1:11" s="102" customFormat="1" x14ac:dyDescent="0.2">
      <c r="A101" s="102">
        <v>11900010</v>
      </c>
      <c r="B101" s="103">
        <v>51000</v>
      </c>
      <c r="C101" s="102" t="s">
        <v>17</v>
      </c>
      <c r="D101" s="104">
        <v>304272</v>
      </c>
      <c r="E101" s="104">
        <v>297895</v>
      </c>
      <c r="F101" s="104">
        <v>297895</v>
      </c>
      <c r="G101" s="104">
        <f>297895-47271+21750</f>
        <v>272374</v>
      </c>
      <c r="H101" s="105">
        <v>297895</v>
      </c>
      <c r="I101" s="107">
        <v>297895</v>
      </c>
      <c r="J101" s="111"/>
    </row>
    <row r="102" spans="1:11" s="102" customFormat="1" x14ac:dyDescent="0.2">
      <c r="A102" s="102">
        <v>11900010</v>
      </c>
      <c r="B102" s="103">
        <v>51500</v>
      </c>
      <c r="C102" s="102" t="s">
        <v>20</v>
      </c>
      <c r="D102" s="104">
        <v>2269</v>
      </c>
      <c r="E102" s="104">
        <v>1000</v>
      </c>
      <c r="F102" s="104">
        <v>1000</v>
      </c>
      <c r="G102" s="104">
        <v>1000</v>
      </c>
      <c r="H102" s="105">
        <v>1000</v>
      </c>
      <c r="I102" s="107">
        <v>1000</v>
      </c>
      <c r="J102" s="111"/>
    </row>
    <row r="103" spans="1:11" s="102" customFormat="1" x14ac:dyDescent="0.2">
      <c r="A103" s="102">
        <v>11900010</v>
      </c>
      <c r="B103" s="103">
        <v>52210</v>
      </c>
      <c r="C103" s="102" t="s">
        <v>72</v>
      </c>
      <c r="D103" s="104">
        <v>1700</v>
      </c>
      <c r="E103" s="104">
        <v>1000</v>
      </c>
      <c r="F103" s="104">
        <v>1000</v>
      </c>
      <c r="G103" s="104">
        <v>1000</v>
      </c>
      <c r="H103" s="105">
        <v>1000</v>
      </c>
      <c r="I103" s="107">
        <v>1020</v>
      </c>
      <c r="J103" s="111"/>
    </row>
    <row r="104" spans="1:11" s="102" customFormat="1" x14ac:dyDescent="0.2">
      <c r="A104" s="102">
        <v>11900010</v>
      </c>
      <c r="B104" s="103">
        <v>52250</v>
      </c>
      <c r="C104" s="102" t="s">
        <v>21</v>
      </c>
      <c r="D104" s="104">
        <v>37975</v>
      </c>
      <c r="E104" s="104">
        <v>31500</v>
      </c>
      <c r="F104" s="104">
        <v>31500</v>
      </c>
      <c r="G104" s="104">
        <v>31500</v>
      </c>
      <c r="H104" s="105">
        <v>31500</v>
      </c>
      <c r="I104" s="107">
        <v>32144</v>
      </c>
      <c r="J104" s="111"/>
    </row>
    <row r="105" spans="1:11" s="102" customFormat="1" x14ac:dyDescent="0.2">
      <c r="A105" s="102">
        <v>11900010</v>
      </c>
      <c r="B105" s="103">
        <v>52280</v>
      </c>
      <c r="C105" s="102" t="s">
        <v>73</v>
      </c>
      <c r="D105" s="104">
        <v>150</v>
      </c>
      <c r="E105" s="104">
        <v>450</v>
      </c>
      <c r="F105" s="104">
        <v>450</v>
      </c>
      <c r="G105" s="104">
        <v>300</v>
      </c>
      <c r="H105" s="105">
        <v>300</v>
      </c>
      <c r="I105" s="107">
        <v>459</v>
      </c>
      <c r="J105" s="111"/>
    </row>
    <row r="106" spans="1:11" s="102" customFormat="1" x14ac:dyDescent="0.2">
      <c r="A106" s="102">
        <v>11900010</v>
      </c>
      <c r="B106" s="103">
        <v>52310</v>
      </c>
      <c r="C106" s="102" t="s">
        <v>38</v>
      </c>
      <c r="D106" s="104">
        <v>1863</v>
      </c>
      <c r="E106" s="104">
        <v>3000</v>
      </c>
      <c r="F106" s="104">
        <v>3000</v>
      </c>
      <c r="G106" s="104">
        <v>1200</v>
      </c>
      <c r="H106" s="105">
        <v>1200</v>
      </c>
      <c r="I106" s="107">
        <v>3061</v>
      </c>
      <c r="J106" s="111"/>
    </row>
    <row r="107" spans="1:11" s="102" customFormat="1" x14ac:dyDescent="0.2">
      <c r="A107" s="102">
        <v>11900010</v>
      </c>
      <c r="B107" s="103">
        <v>52340</v>
      </c>
      <c r="C107" s="102" t="s">
        <v>74</v>
      </c>
      <c r="D107" s="104">
        <v>0</v>
      </c>
      <c r="E107" s="104">
        <v>0</v>
      </c>
      <c r="F107" s="104">
        <v>0</v>
      </c>
      <c r="G107" s="104">
        <v>0</v>
      </c>
      <c r="H107" s="105">
        <v>0</v>
      </c>
      <c r="I107" s="107"/>
      <c r="J107" s="111"/>
    </row>
    <row r="108" spans="1:11" s="102" customFormat="1" x14ac:dyDescent="0.2">
      <c r="A108" s="102">
        <v>11900010</v>
      </c>
      <c r="B108" s="103">
        <v>52382</v>
      </c>
      <c r="C108" s="102" t="s">
        <v>75</v>
      </c>
      <c r="D108" s="104">
        <v>3480</v>
      </c>
      <c r="E108" s="104">
        <v>15000</v>
      </c>
      <c r="F108" s="104">
        <v>15000</v>
      </c>
      <c r="G108" s="104">
        <v>15000</v>
      </c>
      <c r="H108" s="105">
        <v>15000</v>
      </c>
      <c r="I108" s="107">
        <v>15307</v>
      </c>
      <c r="J108" s="111"/>
    </row>
    <row r="109" spans="1:11" s="102" customFormat="1" x14ac:dyDescent="0.2">
      <c r="A109" s="102">
        <v>11900010</v>
      </c>
      <c r="B109" s="103">
        <v>52385</v>
      </c>
      <c r="C109" s="102" t="s">
        <v>76</v>
      </c>
      <c r="D109" s="104">
        <v>16072</v>
      </c>
      <c r="E109" s="104">
        <v>0</v>
      </c>
      <c r="F109" s="104">
        <v>0</v>
      </c>
      <c r="G109" s="104">
        <v>0</v>
      </c>
      <c r="H109" s="105">
        <v>4500</v>
      </c>
      <c r="I109" s="107">
        <v>0</v>
      </c>
      <c r="J109" s="111"/>
    </row>
    <row r="110" spans="1:11" s="102" customFormat="1" x14ac:dyDescent="0.2">
      <c r="A110" s="102">
        <v>11900010</v>
      </c>
      <c r="B110" s="103">
        <v>52395</v>
      </c>
      <c r="C110" s="102" t="s">
        <v>77</v>
      </c>
      <c r="D110" s="104">
        <v>0</v>
      </c>
      <c r="E110" s="104">
        <v>4500</v>
      </c>
      <c r="F110" s="104">
        <v>4500</v>
      </c>
      <c r="G110" s="104">
        <v>0</v>
      </c>
      <c r="H110" s="105">
        <v>0</v>
      </c>
      <c r="I110" s="107">
        <v>4592</v>
      </c>
      <c r="J110" s="111"/>
    </row>
    <row r="111" spans="1:11" s="102" customFormat="1" x14ac:dyDescent="0.2">
      <c r="A111" s="102">
        <v>11900010</v>
      </c>
      <c r="B111" s="103">
        <v>52398</v>
      </c>
      <c r="C111" s="102" t="s">
        <v>78</v>
      </c>
      <c r="D111" s="104">
        <v>0</v>
      </c>
      <c r="E111" s="104">
        <v>0</v>
      </c>
      <c r="F111" s="104">
        <v>0</v>
      </c>
      <c r="G111" s="104">
        <v>0</v>
      </c>
      <c r="H111" s="105">
        <v>0</v>
      </c>
      <c r="I111" s="107"/>
      <c r="J111" s="111"/>
    </row>
    <row r="112" spans="1:11" s="102" customFormat="1" x14ac:dyDescent="0.2">
      <c r="A112" s="102">
        <v>11900010</v>
      </c>
      <c r="B112" s="103">
        <v>52475</v>
      </c>
      <c r="C112" s="102" t="s">
        <v>79</v>
      </c>
      <c r="D112" s="104">
        <v>4650</v>
      </c>
      <c r="E112" s="104">
        <v>6300</v>
      </c>
      <c r="F112" s="104">
        <v>6300</v>
      </c>
      <c r="G112" s="104">
        <v>3500</v>
      </c>
      <c r="H112" s="105">
        <v>5000</v>
      </c>
      <c r="I112" s="107">
        <v>6429</v>
      </c>
      <c r="J112" s="111"/>
    </row>
    <row r="113" spans="1:11" s="102" customFormat="1" x14ac:dyDescent="0.2">
      <c r="A113" s="102">
        <v>11900010</v>
      </c>
      <c r="B113" s="103">
        <v>52520</v>
      </c>
      <c r="C113" s="102" t="s">
        <v>59</v>
      </c>
      <c r="D113" s="104">
        <v>0</v>
      </c>
      <c r="E113" s="104">
        <v>450</v>
      </c>
      <c r="F113" s="104">
        <v>450</v>
      </c>
      <c r="G113" s="104">
        <v>450</v>
      </c>
      <c r="H113" s="105">
        <v>450</v>
      </c>
      <c r="I113" s="107">
        <v>459</v>
      </c>
      <c r="J113" s="111"/>
    </row>
    <row r="114" spans="1:11" s="102" customFormat="1" x14ac:dyDescent="0.2">
      <c r="A114" s="102">
        <v>11900010</v>
      </c>
      <c r="B114" s="103">
        <v>55700</v>
      </c>
      <c r="C114" s="102" t="s">
        <v>80</v>
      </c>
      <c r="D114" s="104">
        <v>0</v>
      </c>
      <c r="E114" s="104">
        <v>0</v>
      </c>
      <c r="F114" s="104">
        <v>0</v>
      </c>
      <c r="G114" s="104">
        <v>0</v>
      </c>
      <c r="H114" s="105">
        <v>0</v>
      </c>
      <c r="I114" s="107"/>
      <c r="J114" s="111"/>
    </row>
    <row r="115" spans="1:11" s="102" customFormat="1" x14ac:dyDescent="0.2">
      <c r="A115" s="102">
        <v>11900010</v>
      </c>
      <c r="B115" s="103">
        <v>56400</v>
      </c>
      <c r="C115" s="102" t="s">
        <v>81</v>
      </c>
      <c r="D115" s="104">
        <v>24535</v>
      </c>
      <c r="E115" s="104">
        <v>22500</v>
      </c>
      <c r="F115" s="104">
        <v>22500</v>
      </c>
      <c r="G115" s="104">
        <v>10000</v>
      </c>
      <c r="H115" s="105">
        <v>20500</v>
      </c>
      <c r="I115" s="107">
        <v>22960</v>
      </c>
      <c r="J115" s="111"/>
    </row>
    <row r="116" spans="1:11" s="102" customFormat="1" x14ac:dyDescent="0.2">
      <c r="A116" s="102">
        <v>11900010</v>
      </c>
      <c r="B116" s="103">
        <v>55270</v>
      </c>
      <c r="C116" s="102" t="s">
        <v>82</v>
      </c>
      <c r="D116" s="104">
        <v>0</v>
      </c>
      <c r="E116" s="104">
        <v>0</v>
      </c>
      <c r="F116" s="104">
        <v>0</v>
      </c>
      <c r="G116" s="104">
        <v>0</v>
      </c>
      <c r="H116" s="105">
        <v>5000</v>
      </c>
      <c r="I116" s="107">
        <v>0</v>
      </c>
      <c r="J116" s="111"/>
    </row>
    <row r="117" spans="1:11" s="102" customFormat="1" x14ac:dyDescent="0.2">
      <c r="A117" s="102">
        <v>11900010</v>
      </c>
      <c r="B117" s="113">
        <v>53460</v>
      </c>
      <c r="C117" s="102" t="s">
        <v>83</v>
      </c>
      <c r="D117" s="104">
        <v>0</v>
      </c>
      <c r="E117" s="104">
        <v>0</v>
      </c>
      <c r="F117" s="104">
        <v>0</v>
      </c>
      <c r="G117" s="104">
        <v>0</v>
      </c>
      <c r="H117" s="105">
        <v>300</v>
      </c>
      <c r="I117" s="107">
        <v>0</v>
      </c>
      <c r="J117" s="111"/>
    </row>
    <row r="118" spans="1:11" s="102" customFormat="1" x14ac:dyDescent="0.2">
      <c r="B118" s="103"/>
      <c r="D118" s="104"/>
      <c r="E118" s="104"/>
      <c r="F118" s="104"/>
      <c r="G118" s="104"/>
      <c r="H118" s="105"/>
      <c r="I118" s="107"/>
      <c r="J118" s="111"/>
    </row>
    <row r="119" spans="1:11" s="102" customFormat="1" ht="15.75" thickBot="1" x14ac:dyDescent="0.25">
      <c r="B119" s="103"/>
      <c r="C119" s="114" t="s">
        <v>25</v>
      </c>
      <c r="D119" s="108">
        <f>SUM(D101:D117)</f>
        <v>396966</v>
      </c>
      <c r="E119" s="108">
        <f>SUM(E101:E115)</f>
        <v>383595</v>
      </c>
      <c r="F119" s="108">
        <f>SUM(F101:F115)</f>
        <v>383595</v>
      </c>
      <c r="G119" s="108">
        <f>SUM(G101:G115)</f>
        <v>336324</v>
      </c>
      <c r="H119" s="109">
        <f>SUM(H101:H117)</f>
        <v>383645</v>
      </c>
      <c r="I119" s="110">
        <f>SUM(I101:I117)</f>
        <v>385326</v>
      </c>
      <c r="J119" s="111"/>
      <c r="K119" s="111"/>
    </row>
    <row r="120" spans="1:11" s="102" customFormat="1" ht="15.75" thickTop="1" x14ac:dyDescent="0.2">
      <c r="B120" s="103"/>
      <c r="C120" s="114"/>
      <c r="D120" s="99"/>
      <c r="E120" s="99"/>
      <c r="F120" s="99"/>
      <c r="G120" s="99"/>
      <c r="H120" s="112"/>
      <c r="I120" s="107"/>
      <c r="J120" s="111"/>
    </row>
    <row r="121" spans="1:11" s="102" customFormat="1" x14ac:dyDescent="0.2">
      <c r="A121" s="102">
        <v>11900012</v>
      </c>
      <c r="B121" s="102" t="s">
        <v>84</v>
      </c>
      <c r="D121" s="104"/>
      <c r="E121" s="104"/>
      <c r="F121" s="104"/>
      <c r="G121" s="104"/>
      <c r="H121" s="105"/>
      <c r="I121" s="107"/>
      <c r="J121" s="111"/>
    </row>
    <row r="122" spans="1:11" s="102" customFormat="1" x14ac:dyDescent="0.2">
      <c r="A122" s="102">
        <v>11900012</v>
      </c>
      <c r="B122" s="103">
        <v>51000</v>
      </c>
      <c r="C122" s="102" t="s">
        <v>17</v>
      </c>
      <c r="D122" s="104">
        <v>66462</v>
      </c>
      <c r="E122" s="104">
        <v>66521</v>
      </c>
      <c r="F122" s="104">
        <v>66521</v>
      </c>
      <c r="G122" s="104">
        <v>66521</v>
      </c>
      <c r="H122" s="105">
        <v>66521</v>
      </c>
      <c r="I122" s="107">
        <v>66521</v>
      </c>
      <c r="J122" s="111"/>
    </row>
    <row r="123" spans="1:11" s="102" customFormat="1" x14ac:dyDescent="0.2">
      <c r="A123" s="102">
        <v>11900012</v>
      </c>
      <c r="B123" s="103">
        <v>52310</v>
      </c>
      <c r="C123" s="102" t="s">
        <v>38</v>
      </c>
      <c r="D123" s="104">
        <v>0</v>
      </c>
      <c r="E123" s="104">
        <v>0</v>
      </c>
      <c r="F123" s="104">
        <v>0</v>
      </c>
      <c r="G123" s="104">
        <v>0</v>
      </c>
      <c r="H123" s="105">
        <v>0</v>
      </c>
      <c r="I123" s="107"/>
      <c r="J123" s="111"/>
    </row>
    <row r="124" spans="1:11" s="102" customFormat="1" x14ac:dyDescent="0.2">
      <c r="A124" s="102">
        <v>11900012</v>
      </c>
      <c r="B124" s="103">
        <v>53420</v>
      </c>
      <c r="C124" s="102" t="s">
        <v>85</v>
      </c>
      <c r="D124" s="104">
        <v>467</v>
      </c>
      <c r="E124" s="104">
        <v>450</v>
      </c>
      <c r="F124" s="104">
        <v>450</v>
      </c>
      <c r="G124" s="104">
        <v>450</v>
      </c>
      <c r="H124" s="105">
        <v>450</v>
      </c>
      <c r="I124" s="107">
        <v>459</v>
      </c>
      <c r="J124" s="111"/>
    </row>
    <row r="125" spans="1:11" s="102" customFormat="1" ht="15.75" thickBot="1" x14ac:dyDescent="0.25">
      <c r="B125" s="103"/>
      <c r="C125" s="114" t="s">
        <v>25</v>
      </c>
      <c r="D125" s="108">
        <f>SUM(D122:D124)</f>
        <v>66929</v>
      </c>
      <c r="E125" s="108">
        <f>SUM(E122:E124)</f>
        <v>66971</v>
      </c>
      <c r="F125" s="108">
        <f>SUM(F122:F124)</f>
        <v>66971</v>
      </c>
      <c r="G125" s="108">
        <f t="shared" ref="G125" si="7">SUM(G122:G124)</f>
        <v>66971</v>
      </c>
      <c r="H125" s="109">
        <f>SUM(H122:H124)</f>
        <v>66971</v>
      </c>
      <c r="I125" s="110">
        <f>SUM(I122:I124)</f>
        <v>66980</v>
      </c>
      <c r="J125" s="111"/>
      <c r="K125" s="111"/>
    </row>
    <row r="126" spans="1:11" s="102" customFormat="1" ht="15.75" thickTop="1" x14ac:dyDescent="0.2">
      <c r="B126" s="103"/>
      <c r="C126" s="114"/>
      <c r="D126" s="99"/>
      <c r="E126" s="99"/>
      <c r="F126" s="99"/>
      <c r="G126" s="99"/>
      <c r="H126" s="112"/>
      <c r="I126" s="107"/>
      <c r="J126" s="111"/>
    </row>
    <row r="127" spans="1:11" s="102" customFormat="1" x14ac:dyDescent="0.2">
      <c r="A127" s="102">
        <v>11900013</v>
      </c>
      <c r="B127" s="102" t="s">
        <v>86</v>
      </c>
      <c r="D127" s="104"/>
      <c r="E127" s="104"/>
      <c r="F127" s="104"/>
      <c r="G127" s="104"/>
      <c r="H127" s="105"/>
      <c r="I127" s="107"/>
      <c r="J127" s="111"/>
    </row>
    <row r="128" spans="1:11" s="102" customFormat="1" x14ac:dyDescent="0.2">
      <c r="A128" s="102">
        <v>11900013</v>
      </c>
      <c r="B128" s="103">
        <v>51000</v>
      </c>
      <c r="C128" s="102" t="s">
        <v>17</v>
      </c>
      <c r="D128" s="104">
        <v>529213</v>
      </c>
      <c r="E128" s="104">
        <v>487849</v>
      </c>
      <c r="F128" s="104">
        <v>487849</v>
      </c>
      <c r="G128" s="104">
        <v>487849</v>
      </c>
      <c r="H128" s="105">
        <v>487849</v>
      </c>
      <c r="I128" s="107">
        <v>487849</v>
      </c>
      <c r="J128" s="111"/>
    </row>
    <row r="129" spans="1:15" s="102" customFormat="1" x14ac:dyDescent="0.2">
      <c r="A129" s="102">
        <v>11900013</v>
      </c>
      <c r="B129" s="103">
        <v>51500</v>
      </c>
      <c r="C129" s="102" t="s">
        <v>20</v>
      </c>
      <c r="D129" s="104">
        <v>5121</v>
      </c>
      <c r="E129" s="104">
        <v>7500</v>
      </c>
      <c r="F129" s="104">
        <v>7500</v>
      </c>
      <c r="G129" s="104">
        <v>7500</v>
      </c>
      <c r="H129" s="105">
        <v>8500</v>
      </c>
      <c r="I129" s="107">
        <v>7500</v>
      </c>
      <c r="J129" s="111"/>
    </row>
    <row r="130" spans="1:15" s="102" customFormat="1" x14ac:dyDescent="0.2">
      <c r="A130" s="102">
        <v>11900013</v>
      </c>
      <c r="B130" s="103">
        <v>52310</v>
      </c>
      <c r="C130" s="102" t="s">
        <v>87</v>
      </c>
      <c r="D130" s="104">
        <v>3590</v>
      </c>
      <c r="E130" s="104">
        <v>3600</v>
      </c>
      <c r="F130" s="104">
        <v>3600</v>
      </c>
      <c r="G130" s="104">
        <v>3600</v>
      </c>
      <c r="H130" s="105">
        <v>3600</v>
      </c>
      <c r="I130" s="107">
        <v>3674</v>
      </c>
      <c r="J130" s="111"/>
    </row>
    <row r="131" spans="1:15" s="102" customFormat="1" x14ac:dyDescent="0.2">
      <c r="A131" s="102">
        <v>11900013</v>
      </c>
      <c r="B131" s="103">
        <v>52360</v>
      </c>
      <c r="C131" s="102" t="s">
        <v>88</v>
      </c>
      <c r="D131" s="104">
        <v>2792</v>
      </c>
      <c r="E131" s="104">
        <v>2070</v>
      </c>
      <c r="F131" s="104">
        <v>2070</v>
      </c>
      <c r="G131" s="104">
        <v>2070</v>
      </c>
      <c r="H131" s="105">
        <v>2070</v>
      </c>
      <c r="I131" s="107">
        <v>2112</v>
      </c>
      <c r="J131" s="111"/>
    </row>
    <row r="132" spans="1:15" s="102" customFormat="1" x14ac:dyDescent="0.2">
      <c r="A132" s="102">
        <v>11900013</v>
      </c>
      <c r="B132" s="103">
        <v>52440</v>
      </c>
      <c r="C132" s="102" t="s">
        <v>89</v>
      </c>
      <c r="D132" s="104">
        <v>0</v>
      </c>
      <c r="E132" s="104">
        <v>900</v>
      </c>
      <c r="F132" s="104">
        <v>900</v>
      </c>
      <c r="G132" s="104">
        <v>900</v>
      </c>
      <c r="H132" s="105">
        <v>900</v>
      </c>
      <c r="I132" s="107">
        <v>918</v>
      </c>
      <c r="J132" s="111"/>
    </row>
    <row r="133" spans="1:15" s="102" customFormat="1" x14ac:dyDescent="0.2">
      <c r="A133" s="102">
        <v>11900013</v>
      </c>
      <c r="B133" s="103">
        <v>52520</v>
      </c>
      <c r="C133" s="102" t="s">
        <v>90</v>
      </c>
      <c r="D133" s="104">
        <v>0</v>
      </c>
      <c r="E133" s="104">
        <v>900</v>
      </c>
      <c r="F133" s="104">
        <v>900</v>
      </c>
      <c r="G133" s="104">
        <v>900</v>
      </c>
      <c r="H133" s="105">
        <v>900</v>
      </c>
      <c r="I133" s="107">
        <v>918</v>
      </c>
      <c r="J133" s="111"/>
    </row>
    <row r="134" spans="1:15" s="102" customFormat="1" x14ac:dyDescent="0.2">
      <c r="A134" s="102">
        <v>11900013</v>
      </c>
      <c r="B134" s="103">
        <v>52590</v>
      </c>
      <c r="C134" s="102" t="s">
        <v>91</v>
      </c>
      <c r="D134" s="104">
        <v>147</v>
      </c>
      <c r="E134" s="104">
        <v>9000</v>
      </c>
      <c r="F134" s="104">
        <v>9000</v>
      </c>
      <c r="G134" s="104">
        <v>9000</v>
      </c>
      <c r="H134" s="105">
        <v>9000</v>
      </c>
      <c r="I134" s="107">
        <v>9184</v>
      </c>
      <c r="J134" s="111"/>
    </row>
    <row r="135" spans="1:15" s="102" customFormat="1" x14ac:dyDescent="0.2">
      <c r="A135" s="102">
        <v>11900013</v>
      </c>
      <c r="B135" s="103">
        <v>55270</v>
      </c>
      <c r="C135" s="102" t="s">
        <v>92</v>
      </c>
      <c r="D135" s="104">
        <v>0</v>
      </c>
      <c r="E135" s="104">
        <v>0</v>
      </c>
      <c r="F135" s="104">
        <v>0</v>
      </c>
      <c r="G135" s="104">
        <v>0</v>
      </c>
      <c r="H135" s="105">
        <v>5000</v>
      </c>
      <c r="I135" s="107">
        <v>0</v>
      </c>
      <c r="J135" s="111"/>
    </row>
    <row r="136" spans="1:15" s="102" customFormat="1" x14ac:dyDescent="0.2">
      <c r="A136" s="102">
        <v>11900013</v>
      </c>
      <c r="B136" s="103">
        <v>55190</v>
      </c>
      <c r="C136" s="102" t="s">
        <v>93</v>
      </c>
      <c r="D136" s="104">
        <v>0</v>
      </c>
      <c r="E136" s="104">
        <v>0</v>
      </c>
      <c r="F136" s="104">
        <v>0</v>
      </c>
      <c r="G136" s="104">
        <v>0</v>
      </c>
      <c r="H136" s="105">
        <v>500</v>
      </c>
      <c r="I136" s="107">
        <v>0</v>
      </c>
      <c r="J136" s="111"/>
    </row>
    <row r="137" spans="1:15" s="102" customFormat="1" x14ac:dyDescent="0.2">
      <c r="A137" s="102">
        <v>11900013</v>
      </c>
      <c r="B137" s="103">
        <v>51300</v>
      </c>
      <c r="C137" s="102" t="s">
        <v>94</v>
      </c>
      <c r="D137" s="104">
        <v>0</v>
      </c>
      <c r="E137" s="104">
        <v>0</v>
      </c>
      <c r="F137" s="104">
        <v>0</v>
      </c>
      <c r="G137" s="104">
        <v>0</v>
      </c>
      <c r="H137" s="105">
        <v>0</v>
      </c>
      <c r="I137" s="107">
        <v>0</v>
      </c>
      <c r="J137" s="111"/>
    </row>
    <row r="138" spans="1:15" s="102" customFormat="1" x14ac:dyDescent="0.2">
      <c r="A138" s="102">
        <v>11900013</v>
      </c>
      <c r="B138" s="103">
        <v>51000</v>
      </c>
      <c r="C138" s="102" t="s">
        <v>17</v>
      </c>
      <c r="D138" s="104"/>
      <c r="E138" s="104"/>
      <c r="F138" s="104"/>
      <c r="G138" s="104"/>
      <c r="H138" s="105">
        <v>0</v>
      </c>
      <c r="I138" s="107"/>
      <c r="J138" s="111"/>
    </row>
    <row r="139" spans="1:15" s="102" customFormat="1" x14ac:dyDescent="0.2">
      <c r="B139" s="103"/>
      <c r="D139" s="104"/>
      <c r="E139" s="104"/>
      <c r="F139" s="104"/>
      <c r="G139" s="104"/>
      <c r="H139" s="105"/>
      <c r="I139" s="107"/>
      <c r="J139" s="111"/>
    </row>
    <row r="140" spans="1:15" s="102" customFormat="1" ht="15.75" thickBot="1" x14ac:dyDescent="0.25">
      <c r="B140" s="103"/>
      <c r="C140" s="102" t="s">
        <v>25</v>
      </c>
      <c r="D140" s="108">
        <f>SUM(D128:D137)</f>
        <v>540863</v>
      </c>
      <c r="E140" s="108">
        <f>SUM(E128:E134)</f>
        <v>511819</v>
      </c>
      <c r="F140" s="108">
        <f>SUM(F128:F134)</f>
        <v>511819</v>
      </c>
      <c r="G140" s="108">
        <f>SUM(G128:G134)</f>
        <v>511819</v>
      </c>
      <c r="H140" s="109">
        <f>SUM(H128:H139)</f>
        <v>518319</v>
      </c>
      <c r="I140" s="110">
        <f>SUM(I128:I139)</f>
        <v>512155</v>
      </c>
      <c r="J140" s="111"/>
      <c r="K140" s="111"/>
    </row>
    <row r="141" spans="1:15" s="102" customFormat="1" ht="15.75" thickTop="1" x14ac:dyDescent="0.2">
      <c r="B141" s="103"/>
      <c r="D141" s="104"/>
      <c r="E141" s="104"/>
      <c r="F141" s="104"/>
      <c r="G141" s="104"/>
      <c r="H141" s="105"/>
      <c r="I141" s="107"/>
      <c r="J141" s="111"/>
    </row>
    <row r="142" spans="1:15" s="102" customFormat="1" x14ac:dyDescent="0.2">
      <c r="A142" s="102">
        <v>12000010</v>
      </c>
      <c r="B142" s="102" t="s">
        <v>95</v>
      </c>
      <c r="D142" s="104"/>
      <c r="E142" s="104"/>
      <c r="F142" s="104"/>
      <c r="G142" s="104"/>
      <c r="H142" s="105"/>
      <c r="I142" s="107"/>
      <c r="J142" s="111"/>
    </row>
    <row r="143" spans="1:15" s="102" customFormat="1" x14ac:dyDescent="0.2">
      <c r="A143" s="102">
        <v>12000010</v>
      </c>
      <c r="B143" s="103">
        <v>51350</v>
      </c>
      <c r="C143" s="102" t="s">
        <v>19</v>
      </c>
      <c r="D143" s="104">
        <v>7600</v>
      </c>
      <c r="E143" s="104">
        <v>7600</v>
      </c>
      <c r="F143" s="104">
        <v>7600</v>
      </c>
      <c r="G143" s="104">
        <v>7600</v>
      </c>
      <c r="H143" s="105">
        <v>7600</v>
      </c>
      <c r="I143" s="107">
        <v>7600</v>
      </c>
      <c r="J143" s="111"/>
    </row>
    <row r="144" spans="1:15" s="102" customFormat="1" ht="15.75" thickBot="1" x14ac:dyDescent="0.25">
      <c r="B144" s="103"/>
      <c r="C144" s="102" t="s">
        <v>25</v>
      </c>
      <c r="D144" s="108">
        <f>SUM(D143:D143)</f>
        <v>7600</v>
      </c>
      <c r="E144" s="108">
        <f>SUM(E143:E143)</f>
        <v>7600</v>
      </c>
      <c r="F144" s="108">
        <f>SUM(F143:F143)</f>
        <v>7600</v>
      </c>
      <c r="G144" s="108">
        <f t="shared" ref="G144" si="8">SUM(G143:G143)</f>
        <v>7600</v>
      </c>
      <c r="H144" s="109">
        <f>SUM(H143:H143)</f>
        <v>7600</v>
      </c>
      <c r="I144" s="110">
        <f>SUM(I143:I143)</f>
        <v>7600</v>
      </c>
      <c r="J144" s="111"/>
      <c r="K144" s="111"/>
      <c r="M144" s="111">
        <f>E144+E154+E163+E177+E193+E204+E209+E224</f>
        <v>2594335</v>
      </c>
      <c r="N144" s="111">
        <f>K144+K154+K163+K177+K193+K204+K209+K224</f>
        <v>0</v>
      </c>
      <c r="O144" s="111"/>
    </row>
    <row r="145" spans="1:11" s="102" customFormat="1" ht="15.75" thickTop="1" x14ac:dyDescent="0.2">
      <c r="B145" s="103"/>
      <c r="D145" s="104"/>
      <c r="E145" s="104"/>
      <c r="F145" s="104"/>
      <c r="G145" s="104"/>
      <c r="H145" s="105"/>
      <c r="I145" s="107"/>
      <c r="J145" s="111"/>
    </row>
    <row r="146" spans="1:11" s="102" customFormat="1" x14ac:dyDescent="0.2">
      <c r="A146" s="102">
        <v>12100010</v>
      </c>
      <c r="B146" s="102" t="s">
        <v>96</v>
      </c>
      <c r="D146" s="104"/>
      <c r="E146" s="104"/>
      <c r="F146" s="104"/>
      <c r="G146" s="104"/>
      <c r="H146" s="105"/>
      <c r="I146" s="107"/>
      <c r="J146" s="111"/>
    </row>
    <row r="147" spans="1:11" s="102" customFormat="1" x14ac:dyDescent="0.2">
      <c r="A147" s="102">
        <v>12100010</v>
      </c>
      <c r="B147" s="103">
        <v>51000</v>
      </c>
      <c r="C147" s="102" t="s">
        <v>17</v>
      </c>
      <c r="D147" s="104">
        <v>633589</v>
      </c>
      <c r="E147" s="104">
        <v>607791</v>
      </c>
      <c r="F147" s="104">
        <v>607791</v>
      </c>
      <c r="G147" s="104">
        <f>591160.746153846+8316</f>
        <v>599476.74615384603</v>
      </c>
      <c r="H147" s="105">
        <v>634217</v>
      </c>
      <c r="I147" s="107">
        <v>607791</v>
      </c>
      <c r="J147" s="111"/>
    </row>
    <row r="148" spans="1:11" s="102" customFormat="1" x14ac:dyDescent="0.2">
      <c r="A148" s="102">
        <v>12100010</v>
      </c>
      <c r="B148" s="103">
        <v>51500</v>
      </c>
      <c r="C148" s="102" t="s">
        <v>20</v>
      </c>
      <c r="D148" s="104">
        <v>17128</v>
      </c>
      <c r="E148" s="104">
        <v>25000</v>
      </c>
      <c r="F148" s="104">
        <v>25000</v>
      </c>
      <c r="G148" s="104">
        <v>8171.66</v>
      </c>
      <c r="H148" s="105">
        <v>15000</v>
      </c>
      <c r="I148" s="107">
        <v>25000</v>
      </c>
      <c r="J148" s="111"/>
    </row>
    <row r="149" spans="1:11" s="102" customFormat="1" x14ac:dyDescent="0.2">
      <c r="A149" s="102">
        <v>12100010</v>
      </c>
      <c r="B149" s="103">
        <v>52310</v>
      </c>
      <c r="C149" s="102" t="s">
        <v>38</v>
      </c>
      <c r="D149" s="104">
        <v>295</v>
      </c>
      <c r="E149" s="104">
        <v>1000</v>
      </c>
      <c r="F149" s="104">
        <v>1000</v>
      </c>
      <c r="G149" s="104">
        <v>300</v>
      </c>
      <c r="H149" s="105">
        <v>300</v>
      </c>
      <c r="I149" s="107">
        <v>1020</v>
      </c>
      <c r="J149" s="111"/>
    </row>
    <row r="150" spans="1:11" s="102" customFormat="1" x14ac:dyDescent="0.2">
      <c r="A150" s="102">
        <v>12100010</v>
      </c>
      <c r="B150" s="103">
        <v>52420</v>
      </c>
      <c r="C150" s="102" t="s">
        <v>97</v>
      </c>
      <c r="D150" s="104">
        <v>197517</v>
      </c>
      <c r="E150" s="104">
        <v>175000</v>
      </c>
      <c r="F150" s="104">
        <v>175000</v>
      </c>
      <c r="G150" s="104">
        <v>260000</v>
      </c>
      <c r="H150" s="105">
        <v>195000</v>
      </c>
      <c r="I150" s="107">
        <v>178579</v>
      </c>
      <c r="J150" s="111"/>
    </row>
    <row r="151" spans="1:11" s="102" customFormat="1" x14ac:dyDescent="0.2">
      <c r="A151" s="102">
        <v>12100010</v>
      </c>
      <c r="B151" s="113">
        <v>52570</v>
      </c>
      <c r="C151" s="102" t="s">
        <v>98</v>
      </c>
      <c r="D151" s="104">
        <v>23940</v>
      </c>
      <c r="E151" s="104">
        <v>0</v>
      </c>
      <c r="F151" s="104">
        <v>0</v>
      </c>
      <c r="G151" s="104">
        <v>0</v>
      </c>
      <c r="H151" s="105">
        <v>21600</v>
      </c>
      <c r="I151" s="107">
        <v>0</v>
      </c>
      <c r="J151" s="111"/>
    </row>
    <row r="152" spans="1:11" s="102" customFormat="1" x14ac:dyDescent="0.2">
      <c r="A152" s="102">
        <v>12100010</v>
      </c>
      <c r="B152" s="103">
        <v>52970</v>
      </c>
      <c r="C152" s="102" t="s">
        <v>99</v>
      </c>
      <c r="D152" s="104">
        <v>0</v>
      </c>
      <c r="E152" s="104">
        <v>21600</v>
      </c>
      <c r="F152" s="104">
        <v>21600</v>
      </c>
      <c r="G152" s="104">
        <v>21600</v>
      </c>
      <c r="H152" s="105">
        <v>0</v>
      </c>
      <c r="I152" s="107">
        <v>22042</v>
      </c>
      <c r="J152" s="111"/>
    </row>
    <row r="153" spans="1:11" s="102" customFormat="1" x14ac:dyDescent="0.2">
      <c r="A153" s="102">
        <v>12100010</v>
      </c>
      <c r="B153" s="103" t="s">
        <v>100</v>
      </c>
      <c r="C153" s="102" t="s">
        <v>101</v>
      </c>
      <c r="D153" s="104">
        <v>0</v>
      </c>
      <c r="E153" s="104">
        <v>0</v>
      </c>
      <c r="F153" s="104">
        <v>0</v>
      </c>
      <c r="G153" s="104">
        <v>0</v>
      </c>
      <c r="H153" s="104">
        <v>125000</v>
      </c>
      <c r="I153" s="107">
        <v>0</v>
      </c>
      <c r="J153" s="111"/>
    </row>
    <row r="154" spans="1:11" s="102" customFormat="1" ht="15.75" thickBot="1" x14ac:dyDescent="0.25">
      <c r="B154" s="103"/>
      <c r="C154" s="102" t="s">
        <v>25</v>
      </c>
      <c r="D154" s="108">
        <f t="shared" ref="D154:I154" si="9">SUM(D147:D153)</f>
        <v>872469</v>
      </c>
      <c r="E154" s="108">
        <f t="shared" si="9"/>
        <v>830391</v>
      </c>
      <c r="F154" s="108">
        <f t="shared" si="9"/>
        <v>830391</v>
      </c>
      <c r="G154" s="108">
        <f t="shared" si="9"/>
        <v>889548.40615384607</v>
      </c>
      <c r="H154" s="109">
        <f t="shared" si="9"/>
        <v>991117</v>
      </c>
      <c r="I154" s="110">
        <f t="shared" si="9"/>
        <v>834432</v>
      </c>
      <c r="J154" s="111"/>
      <c r="K154" s="111"/>
    </row>
    <row r="155" spans="1:11" s="102" customFormat="1" ht="15.75" thickTop="1" x14ac:dyDescent="0.2">
      <c r="B155" s="103"/>
      <c r="D155" s="104"/>
      <c r="E155" s="104"/>
      <c r="F155" s="104"/>
      <c r="G155" s="104"/>
      <c r="H155" s="105"/>
      <c r="I155" s="107"/>
      <c r="J155" s="111"/>
    </row>
    <row r="156" spans="1:11" s="102" customFormat="1" x14ac:dyDescent="0.2">
      <c r="A156" s="102">
        <v>12100020</v>
      </c>
      <c r="B156" s="102" t="s">
        <v>102</v>
      </c>
      <c r="D156" s="104"/>
      <c r="E156" s="104"/>
      <c r="F156" s="104"/>
      <c r="G156" s="104"/>
      <c r="H156" s="105"/>
      <c r="I156" s="107"/>
      <c r="J156" s="111"/>
    </row>
    <row r="157" spans="1:11" s="102" customFormat="1" x14ac:dyDescent="0.2">
      <c r="A157" s="102">
        <v>12100020</v>
      </c>
      <c r="B157" s="103">
        <v>51000</v>
      </c>
      <c r="C157" s="102" t="s">
        <v>17</v>
      </c>
      <c r="D157" s="104">
        <v>82339</v>
      </c>
      <c r="E157" s="104">
        <v>79680</v>
      </c>
      <c r="F157" s="104">
        <v>79680</v>
      </c>
      <c r="G157" s="104">
        <v>79680</v>
      </c>
      <c r="H157" s="105">
        <v>79680</v>
      </c>
      <c r="I157" s="107">
        <v>79680</v>
      </c>
      <c r="J157" s="111"/>
    </row>
    <row r="158" spans="1:11" s="102" customFormat="1" x14ac:dyDescent="0.2">
      <c r="A158" s="102">
        <v>12100020</v>
      </c>
      <c r="B158" s="103">
        <v>51500</v>
      </c>
      <c r="C158" s="102" t="s">
        <v>20</v>
      </c>
      <c r="D158" s="104">
        <v>0</v>
      </c>
      <c r="E158" s="104">
        <v>0</v>
      </c>
      <c r="F158" s="104">
        <v>0</v>
      </c>
      <c r="G158" s="104">
        <v>0</v>
      </c>
      <c r="H158" s="105">
        <v>0</v>
      </c>
      <c r="I158" s="107">
        <v>0</v>
      </c>
      <c r="J158" s="111"/>
    </row>
    <row r="159" spans="1:11" s="102" customFormat="1" x14ac:dyDescent="0.2">
      <c r="A159" s="102">
        <v>12100020</v>
      </c>
      <c r="B159" s="103">
        <v>52250</v>
      </c>
      <c r="C159" s="102" t="s">
        <v>21</v>
      </c>
      <c r="D159" s="104">
        <v>11523</v>
      </c>
      <c r="E159" s="104">
        <v>10000</v>
      </c>
      <c r="F159" s="104">
        <v>10000</v>
      </c>
      <c r="G159" s="104">
        <v>10000</v>
      </c>
      <c r="H159" s="105">
        <v>10000</v>
      </c>
      <c r="I159" s="107">
        <v>10205</v>
      </c>
      <c r="J159" s="111"/>
    </row>
    <row r="160" spans="1:11" s="102" customFormat="1" x14ac:dyDescent="0.2">
      <c r="A160" s="102">
        <v>12100020</v>
      </c>
      <c r="B160" s="103">
        <v>52320</v>
      </c>
      <c r="C160" s="102" t="s">
        <v>103</v>
      </c>
      <c r="D160" s="104">
        <v>0</v>
      </c>
      <c r="E160" s="104">
        <v>0</v>
      </c>
      <c r="F160" s="104">
        <v>0</v>
      </c>
      <c r="G160" s="104">
        <v>0</v>
      </c>
      <c r="H160" s="105">
        <v>0</v>
      </c>
      <c r="I160" s="107">
        <v>0</v>
      </c>
      <c r="J160" s="111"/>
    </row>
    <row r="161" spans="1:11" s="102" customFormat="1" x14ac:dyDescent="0.2">
      <c r="A161" s="102">
        <v>12100020</v>
      </c>
      <c r="B161" s="103">
        <v>53110</v>
      </c>
      <c r="C161" s="102" t="s">
        <v>104</v>
      </c>
      <c r="D161" s="104">
        <v>40758</v>
      </c>
      <c r="E161" s="104">
        <v>34000</v>
      </c>
      <c r="F161" s="104">
        <v>34000</v>
      </c>
      <c r="G161" s="104">
        <v>34000</v>
      </c>
      <c r="H161" s="105">
        <v>34695</v>
      </c>
      <c r="I161" s="107">
        <v>34695</v>
      </c>
      <c r="J161" s="111"/>
    </row>
    <row r="162" spans="1:11" s="102" customFormat="1" x14ac:dyDescent="0.2">
      <c r="A162" s="102">
        <v>12100020</v>
      </c>
      <c r="B162" s="103">
        <v>53115</v>
      </c>
      <c r="C162" s="102" t="s">
        <v>105</v>
      </c>
      <c r="D162" s="104">
        <v>18453</v>
      </c>
      <c r="E162" s="104">
        <v>18500</v>
      </c>
      <c r="F162" s="104">
        <v>18500</v>
      </c>
      <c r="G162" s="104">
        <v>18500</v>
      </c>
      <c r="H162" s="105">
        <v>18878</v>
      </c>
      <c r="I162" s="107">
        <v>18878</v>
      </c>
      <c r="J162" s="111"/>
    </row>
    <row r="163" spans="1:11" s="102" customFormat="1" ht="15.75" thickBot="1" x14ac:dyDescent="0.25">
      <c r="B163" s="103"/>
      <c r="C163" s="114" t="s">
        <v>25</v>
      </c>
      <c r="D163" s="108">
        <f t="shared" ref="D163:I163" si="10">SUM(D157:D162)</f>
        <v>153073</v>
      </c>
      <c r="E163" s="108">
        <f t="shared" si="10"/>
        <v>142180</v>
      </c>
      <c r="F163" s="108">
        <f t="shared" si="10"/>
        <v>142180</v>
      </c>
      <c r="G163" s="108">
        <f t="shared" si="10"/>
        <v>142180</v>
      </c>
      <c r="H163" s="109">
        <f t="shared" si="10"/>
        <v>143253</v>
      </c>
      <c r="I163" s="110">
        <f t="shared" si="10"/>
        <v>143458</v>
      </c>
      <c r="J163" s="111"/>
      <c r="K163" s="111"/>
    </row>
    <row r="164" spans="1:11" s="102" customFormat="1" ht="15.75" thickTop="1" x14ac:dyDescent="0.2">
      <c r="B164" s="103"/>
      <c r="D164" s="104"/>
      <c r="E164" s="104"/>
      <c r="F164" s="104"/>
      <c r="G164" s="104"/>
      <c r="H164" s="105"/>
      <c r="I164" s="107"/>
      <c r="J164" s="111"/>
    </row>
    <row r="165" spans="1:11" s="102" customFormat="1" x14ac:dyDescent="0.2">
      <c r="A165" s="102">
        <v>12200022</v>
      </c>
      <c r="B165" s="102" t="s">
        <v>106</v>
      </c>
      <c r="D165" s="104"/>
      <c r="E165" s="104"/>
      <c r="F165" s="104"/>
      <c r="G165" s="104"/>
      <c r="H165" s="105"/>
      <c r="I165" s="107"/>
      <c r="J165" s="111"/>
    </row>
    <row r="166" spans="1:11" s="102" customFormat="1" x14ac:dyDescent="0.2">
      <c r="A166" s="102">
        <v>12200022</v>
      </c>
      <c r="B166" s="103">
        <v>51000</v>
      </c>
      <c r="C166" s="102" t="s">
        <v>17</v>
      </c>
      <c r="D166" s="104">
        <v>162570</v>
      </c>
      <c r="E166" s="104">
        <v>152097</v>
      </c>
      <c r="F166" s="104">
        <v>152097</v>
      </c>
      <c r="G166" s="104">
        <v>152097</v>
      </c>
      <c r="H166" s="105">
        <v>160215</v>
      </c>
      <c r="I166" s="107">
        <v>152097</v>
      </c>
      <c r="J166" s="111"/>
    </row>
    <row r="167" spans="1:11" s="102" customFormat="1" x14ac:dyDescent="0.2">
      <c r="A167" s="102">
        <v>12200022</v>
      </c>
      <c r="B167" s="103">
        <v>51500</v>
      </c>
      <c r="C167" s="102" t="s">
        <v>20</v>
      </c>
      <c r="D167" s="104">
        <v>13175</v>
      </c>
      <c r="E167" s="104">
        <v>10116</v>
      </c>
      <c r="F167" s="104">
        <v>10116</v>
      </c>
      <c r="G167" s="104">
        <v>10116</v>
      </c>
      <c r="H167" s="105">
        <v>5000</v>
      </c>
      <c r="I167" s="107">
        <v>10116</v>
      </c>
      <c r="J167" s="111"/>
    </row>
    <row r="168" spans="1:11" s="102" customFormat="1" x14ac:dyDescent="0.2">
      <c r="A168" s="102">
        <v>12200022</v>
      </c>
      <c r="B168" s="103">
        <v>52320</v>
      </c>
      <c r="C168" s="102" t="s">
        <v>29</v>
      </c>
      <c r="D168" s="104">
        <v>0</v>
      </c>
      <c r="E168" s="104">
        <v>0</v>
      </c>
      <c r="F168" s="104">
        <v>0</v>
      </c>
      <c r="G168" s="104">
        <v>0</v>
      </c>
      <c r="H168" s="105">
        <v>0</v>
      </c>
      <c r="I168" s="107">
        <v>0</v>
      </c>
      <c r="J168" s="111"/>
    </row>
    <row r="169" spans="1:11" s="102" customFormat="1" x14ac:dyDescent="0.2">
      <c r="A169" s="102">
        <v>12200022</v>
      </c>
      <c r="B169" s="103">
        <v>52330</v>
      </c>
      <c r="C169" s="102" t="s">
        <v>107</v>
      </c>
      <c r="D169" s="104">
        <v>0</v>
      </c>
      <c r="E169" s="104">
        <v>1000</v>
      </c>
      <c r="F169" s="104">
        <v>1000</v>
      </c>
      <c r="G169" s="104">
        <v>1000</v>
      </c>
      <c r="H169" s="105">
        <v>1000</v>
      </c>
      <c r="I169" s="107">
        <v>1020</v>
      </c>
      <c r="J169" s="111"/>
    </row>
    <row r="170" spans="1:11" s="102" customFormat="1" x14ac:dyDescent="0.2">
      <c r="A170" s="102">
        <v>12200022</v>
      </c>
      <c r="B170" s="103">
        <v>52460</v>
      </c>
      <c r="C170" s="102" t="s">
        <v>108</v>
      </c>
      <c r="D170" s="104">
        <v>6457</v>
      </c>
      <c r="E170" s="104">
        <v>7000</v>
      </c>
      <c r="F170" s="104">
        <v>7000</v>
      </c>
      <c r="G170" s="104">
        <v>7000</v>
      </c>
      <c r="H170" s="105">
        <v>7000</v>
      </c>
      <c r="I170" s="107">
        <v>7143</v>
      </c>
      <c r="J170" s="111"/>
    </row>
    <row r="171" spans="1:11" s="102" customFormat="1" x14ac:dyDescent="0.2">
      <c r="A171" s="102">
        <v>12200022</v>
      </c>
      <c r="B171" s="103">
        <v>52510</v>
      </c>
      <c r="C171" s="102" t="s">
        <v>109</v>
      </c>
      <c r="D171" s="104">
        <v>312536</v>
      </c>
      <c r="E171" s="104">
        <v>269337</v>
      </c>
      <c r="F171" s="104">
        <v>269337</v>
      </c>
      <c r="G171" s="104">
        <f>269337+14858</f>
        <v>284195</v>
      </c>
      <c r="H171" s="105">
        <v>279184</v>
      </c>
      <c r="I171" s="107">
        <v>282804</v>
      </c>
      <c r="J171" s="111"/>
    </row>
    <row r="172" spans="1:11" s="102" customFormat="1" x14ac:dyDescent="0.2">
      <c r="A172" s="102">
        <v>12200022</v>
      </c>
      <c r="B172" s="103">
        <v>52570</v>
      </c>
      <c r="C172" s="102" t="s">
        <v>110</v>
      </c>
      <c r="D172" s="104">
        <v>22958</v>
      </c>
      <c r="E172" s="104">
        <v>40000</v>
      </c>
      <c r="F172" s="104">
        <v>40000</v>
      </c>
      <c r="G172" s="104">
        <v>40000</v>
      </c>
      <c r="H172" s="105">
        <v>48900</v>
      </c>
      <c r="I172" s="107">
        <v>40818</v>
      </c>
      <c r="J172" s="111"/>
    </row>
    <row r="173" spans="1:11" s="102" customFormat="1" x14ac:dyDescent="0.2">
      <c r="A173" s="102">
        <v>12200022</v>
      </c>
      <c r="B173" s="103">
        <v>52660</v>
      </c>
      <c r="C173" s="102" t="s">
        <v>111</v>
      </c>
      <c r="D173" s="104">
        <v>3113</v>
      </c>
      <c r="E173" s="104">
        <v>4225</v>
      </c>
      <c r="F173" s="104">
        <v>4225</v>
      </c>
      <c r="G173" s="104">
        <v>4225</v>
      </c>
      <c r="H173" s="105">
        <v>5125</v>
      </c>
      <c r="I173" s="107">
        <v>19311</v>
      </c>
      <c r="J173" s="111"/>
    </row>
    <row r="174" spans="1:11" s="102" customFormat="1" x14ac:dyDescent="0.2">
      <c r="A174" s="102">
        <v>12200022</v>
      </c>
      <c r="B174" s="103">
        <v>53120</v>
      </c>
      <c r="C174" s="102" t="s">
        <v>112</v>
      </c>
      <c r="D174" s="104">
        <v>2775</v>
      </c>
      <c r="E174" s="104">
        <v>7438</v>
      </c>
      <c r="F174" s="104">
        <v>7438</v>
      </c>
      <c r="G174" s="104">
        <v>7438</v>
      </c>
      <c r="H174" s="105">
        <v>7438</v>
      </c>
      <c r="I174" s="107">
        <v>7590</v>
      </c>
      <c r="J174" s="111"/>
    </row>
    <row r="175" spans="1:11" s="102" customFormat="1" x14ac:dyDescent="0.2">
      <c r="A175" s="102">
        <v>12200022</v>
      </c>
      <c r="B175" s="103">
        <v>55170</v>
      </c>
      <c r="C175" s="102" t="s">
        <v>113</v>
      </c>
      <c r="D175" s="104">
        <v>8018</v>
      </c>
      <c r="E175" s="104">
        <v>15000</v>
      </c>
      <c r="F175" s="104">
        <v>15000</v>
      </c>
      <c r="G175" s="104">
        <v>15000</v>
      </c>
      <c r="H175" s="105">
        <v>18000</v>
      </c>
      <c r="I175" s="107">
        <v>15307</v>
      </c>
      <c r="J175" s="111"/>
    </row>
    <row r="176" spans="1:11" s="102" customFormat="1" x14ac:dyDescent="0.2">
      <c r="A176" s="102">
        <v>12200022</v>
      </c>
      <c r="B176" s="103">
        <v>51000</v>
      </c>
      <c r="C176" s="102" t="s">
        <v>114</v>
      </c>
      <c r="D176" s="104"/>
      <c r="E176" s="104"/>
      <c r="F176" s="104"/>
      <c r="G176" s="104"/>
      <c r="H176" s="105">
        <v>0</v>
      </c>
      <c r="I176" s="107">
        <v>0</v>
      </c>
      <c r="J176" s="111"/>
    </row>
    <row r="177" spans="1:11" s="102" customFormat="1" ht="15.75" thickBot="1" x14ac:dyDescent="0.25">
      <c r="B177" s="103"/>
      <c r="C177" s="114" t="s">
        <v>25</v>
      </c>
      <c r="D177" s="108">
        <f t="shared" ref="D177:I177" si="11">SUM(D166:D176)</f>
        <v>531602</v>
      </c>
      <c r="E177" s="108">
        <f t="shared" si="11"/>
        <v>506213</v>
      </c>
      <c r="F177" s="108">
        <f t="shared" si="11"/>
        <v>506213</v>
      </c>
      <c r="G177" s="108">
        <f t="shared" si="11"/>
        <v>521071</v>
      </c>
      <c r="H177" s="109">
        <f t="shared" si="11"/>
        <v>531862</v>
      </c>
      <c r="I177" s="110">
        <f t="shared" si="11"/>
        <v>536206</v>
      </c>
      <c r="J177" s="111"/>
      <c r="K177" s="111"/>
    </row>
    <row r="178" spans="1:11" s="102" customFormat="1" ht="15.75" thickTop="1" x14ac:dyDescent="0.2">
      <c r="B178" s="103"/>
      <c r="D178" s="104"/>
      <c r="E178" s="104"/>
      <c r="F178" s="104"/>
      <c r="G178" s="104"/>
      <c r="H178" s="105"/>
      <c r="I178" s="107"/>
      <c r="J178" s="111"/>
    </row>
    <row r="179" spans="1:11" s="102" customFormat="1" x14ac:dyDescent="0.2">
      <c r="A179" s="102">
        <v>12200023</v>
      </c>
      <c r="B179" s="102" t="s">
        <v>115</v>
      </c>
      <c r="D179" s="104"/>
      <c r="E179" s="104"/>
      <c r="F179" s="104"/>
      <c r="G179" s="104"/>
      <c r="H179" s="105"/>
      <c r="I179" s="107"/>
      <c r="J179" s="111"/>
    </row>
    <row r="180" spans="1:11" s="102" customFormat="1" x14ac:dyDescent="0.2">
      <c r="A180" s="102">
        <v>12200023</v>
      </c>
      <c r="B180" s="103">
        <v>51000</v>
      </c>
      <c r="C180" s="102" t="s">
        <v>17</v>
      </c>
      <c r="D180" s="104">
        <v>56821</v>
      </c>
      <c r="E180" s="104">
        <v>56820</v>
      </c>
      <c r="F180" s="104">
        <v>56820</v>
      </c>
      <c r="G180" s="104">
        <v>56820</v>
      </c>
      <c r="H180" s="105">
        <v>56821</v>
      </c>
      <c r="I180" s="107">
        <v>56820</v>
      </c>
      <c r="J180" s="111"/>
    </row>
    <row r="181" spans="1:11" s="102" customFormat="1" x14ac:dyDescent="0.2">
      <c r="A181" s="102">
        <v>12200023</v>
      </c>
      <c r="B181" s="103">
        <v>51500</v>
      </c>
      <c r="C181" s="102" t="s">
        <v>20</v>
      </c>
      <c r="D181" s="104">
        <v>195</v>
      </c>
      <c r="E181" s="104">
        <v>900</v>
      </c>
      <c r="F181" s="104">
        <v>900</v>
      </c>
      <c r="G181" s="104">
        <v>900</v>
      </c>
      <c r="H181" s="105">
        <v>900</v>
      </c>
      <c r="I181" s="107">
        <v>900</v>
      </c>
      <c r="J181" s="111"/>
    </row>
    <row r="182" spans="1:11" s="102" customFormat="1" x14ac:dyDescent="0.2">
      <c r="A182" s="102">
        <v>12200023</v>
      </c>
      <c r="B182" s="103">
        <v>52010</v>
      </c>
      <c r="C182" s="102" t="s">
        <v>116</v>
      </c>
      <c r="D182" s="104">
        <v>70376</v>
      </c>
      <c r="E182" s="104">
        <v>64000</v>
      </c>
      <c r="F182" s="104">
        <v>64000</v>
      </c>
      <c r="G182" s="104">
        <v>64000</v>
      </c>
      <c r="H182" s="105">
        <v>64000</v>
      </c>
      <c r="I182" s="107">
        <v>65309</v>
      </c>
      <c r="J182" s="111"/>
    </row>
    <row r="183" spans="1:11" s="102" customFormat="1" x14ac:dyDescent="0.2">
      <c r="A183" s="102">
        <v>12200023</v>
      </c>
      <c r="B183" s="103">
        <v>52570</v>
      </c>
      <c r="C183" s="102" t="s">
        <v>117</v>
      </c>
      <c r="D183" s="104">
        <v>409</v>
      </c>
      <c r="E183" s="104">
        <v>2700</v>
      </c>
      <c r="F183" s="104">
        <v>2700</v>
      </c>
      <c r="G183" s="104">
        <v>2700</v>
      </c>
      <c r="H183" s="105">
        <v>2700</v>
      </c>
      <c r="I183" s="107">
        <v>2755</v>
      </c>
      <c r="J183" s="111"/>
    </row>
    <row r="184" spans="1:11" s="102" customFormat="1" x14ac:dyDescent="0.2">
      <c r="A184" s="102">
        <v>12200023</v>
      </c>
      <c r="B184" s="103">
        <v>52670</v>
      </c>
      <c r="C184" s="102" t="s">
        <v>118</v>
      </c>
      <c r="D184" s="104">
        <v>27356</v>
      </c>
      <c r="E184" s="104">
        <v>45000</v>
      </c>
      <c r="F184" s="104">
        <v>45000</v>
      </c>
      <c r="G184" s="104">
        <v>45000</v>
      </c>
      <c r="H184" s="105">
        <v>49000</v>
      </c>
      <c r="I184" s="107">
        <v>45920</v>
      </c>
      <c r="J184" s="111"/>
    </row>
    <row r="185" spans="1:11" s="102" customFormat="1" x14ac:dyDescent="0.2">
      <c r="A185" s="102">
        <v>12200023</v>
      </c>
      <c r="B185" s="103">
        <v>52810</v>
      </c>
      <c r="C185" s="102" t="s">
        <v>119</v>
      </c>
      <c r="D185" s="104">
        <v>0</v>
      </c>
      <c r="E185" s="104">
        <v>0</v>
      </c>
      <c r="F185" s="104">
        <v>0</v>
      </c>
      <c r="G185" s="104">
        <v>0</v>
      </c>
      <c r="H185" s="105">
        <v>0</v>
      </c>
      <c r="I185" s="107">
        <v>0</v>
      </c>
      <c r="J185" s="111"/>
    </row>
    <row r="186" spans="1:11" s="102" customFormat="1" x14ac:dyDescent="0.2">
      <c r="A186" s="102">
        <v>12200023</v>
      </c>
      <c r="B186" s="103">
        <v>52850</v>
      </c>
      <c r="C186" s="102" t="s">
        <v>120</v>
      </c>
      <c r="D186" s="104">
        <v>0</v>
      </c>
      <c r="E186" s="104">
        <v>0</v>
      </c>
      <c r="F186" s="104">
        <v>0</v>
      </c>
      <c r="G186" s="104">
        <v>0</v>
      </c>
      <c r="H186" s="105">
        <v>0</v>
      </c>
      <c r="I186" s="107">
        <v>0</v>
      </c>
      <c r="J186" s="111"/>
    </row>
    <row r="187" spans="1:11" s="102" customFormat="1" x14ac:dyDescent="0.2">
      <c r="A187" s="102">
        <v>12200023</v>
      </c>
      <c r="B187" s="103">
        <v>53150</v>
      </c>
      <c r="C187" s="102" t="s">
        <v>121</v>
      </c>
      <c r="D187" s="104">
        <v>0</v>
      </c>
      <c r="E187" s="104">
        <v>0</v>
      </c>
      <c r="F187" s="104">
        <v>0</v>
      </c>
      <c r="G187" s="104">
        <v>0</v>
      </c>
      <c r="H187" s="105">
        <v>0</v>
      </c>
      <c r="I187" s="107">
        <v>0</v>
      </c>
      <c r="J187" s="111"/>
    </row>
    <row r="188" spans="1:11" s="102" customFormat="1" x14ac:dyDescent="0.2">
      <c r="A188" s="102">
        <v>12200023</v>
      </c>
      <c r="B188" s="103">
        <v>53160</v>
      </c>
      <c r="C188" s="102" t="s">
        <v>122</v>
      </c>
      <c r="D188" s="104">
        <v>0</v>
      </c>
      <c r="E188" s="104">
        <v>0</v>
      </c>
      <c r="F188" s="104">
        <v>0</v>
      </c>
      <c r="G188" s="104">
        <v>0</v>
      </c>
      <c r="H188" s="105">
        <v>0</v>
      </c>
      <c r="I188" s="107">
        <v>0</v>
      </c>
      <c r="J188" s="111"/>
    </row>
    <row r="189" spans="1:11" s="102" customFormat="1" x14ac:dyDescent="0.2">
      <c r="A189" s="102">
        <v>12200023</v>
      </c>
      <c r="B189" s="103">
        <v>53490</v>
      </c>
      <c r="C189" s="102" t="s">
        <v>36</v>
      </c>
      <c r="D189" s="104">
        <v>15398</v>
      </c>
      <c r="E189" s="104">
        <v>15000</v>
      </c>
      <c r="F189" s="104">
        <v>15000</v>
      </c>
      <c r="G189" s="104">
        <v>15000</v>
      </c>
      <c r="H189" s="105">
        <v>10000</v>
      </c>
      <c r="I189" s="107">
        <v>15307</v>
      </c>
      <c r="J189" s="111"/>
    </row>
    <row r="190" spans="1:11" s="102" customFormat="1" x14ac:dyDescent="0.2">
      <c r="A190" s="102">
        <v>12200023</v>
      </c>
      <c r="B190" s="103">
        <v>53495</v>
      </c>
      <c r="C190" s="102" t="s">
        <v>123</v>
      </c>
      <c r="D190" s="104">
        <v>4037</v>
      </c>
      <c r="E190" s="104">
        <v>5850</v>
      </c>
      <c r="F190" s="104">
        <v>5850</v>
      </c>
      <c r="G190" s="104">
        <v>5850</v>
      </c>
      <c r="H190" s="105">
        <v>5850</v>
      </c>
      <c r="I190" s="107">
        <v>5970</v>
      </c>
      <c r="J190" s="111"/>
    </row>
    <row r="191" spans="1:11" s="102" customFormat="1" x14ac:dyDescent="0.2">
      <c r="A191" s="102">
        <v>12200023</v>
      </c>
      <c r="B191" s="103">
        <v>55190</v>
      </c>
      <c r="C191" s="102" t="s">
        <v>124</v>
      </c>
      <c r="D191" s="104">
        <v>27511</v>
      </c>
      <c r="E191" s="104">
        <v>33120</v>
      </c>
      <c r="F191" s="104">
        <v>33120</v>
      </c>
      <c r="G191" s="104">
        <v>33120</v>
      </c>
      <c r="H191" s="105">
        <v>28000</v>
      </c>
      <c r="I191" s="107">
        <v>33797</v>
      </c>
      <c r="J191" s="111"/>
    </row>
    <row r="192" spans="1:11" s="102" customFormat="1" x14ac:dyDescent="0.2">
      <c r="A192" s="102">
        <v>12200023</v>
      </c>
      <c r="B192" s="113">
        <v>55640</v>
      </c>
      <c r="C192" s="102" t="s">
        <v>125</v>
      </c>
      <c r="D192" s="104">
        <v>797</v>
      </c>
      <c r="E192" s="104">
        <v>1800</v>
      </c>
      <c r="F192" s="104">
        <v>1800</v>
      </c>
      <c r="G192" s="104">
        <v>1800</v>
      </c>
      <c r="H192" s="105">
        <v>1800</v>
      </c>
      <c r="I192" s="107">
        <v>1837</v>
      </c>
      <c r="J192" s="111"/>
    </row>
    <row r="193" spans="1:11" s="102" customFormat="1" ht="15.75" thickBot="1" x14ac:dyDescent="0.25">
      <c r="B193" s="103"/>
      <c r="C193" s="102" t="s">
        <v>25</v>
      </c>
      <c r="D193" s="108">
        <f t="shared" ref="D193:I193" si="12">SUM(D180:D192)</f>
        <v>202900</v>
      </c>
      <c r="E193" s="108">
        <f t="shared" si="12"/>
        <v>225190</v>
      </c>
      <c r="F193" s="108">
        <f t="shared" si="12"/>
        <v>225190</v>
      </c>
      <c r="G193" s="108">
        <f t="shared" si="12"/>
        <v>225190</v>
      </c>
      <c r="H193" s="109">
        <f t="shared" si="12"/>
        <v>219071</v>
      </c>
      <c r="I193" s="110">
        <f t="shared" si="12"/>
        <v>228615</v>
      </c>
      <c r="J193" s="111"/>
      <c r="K193" s="111"/>
    </row>
    <row r="194" spans="1:11" s="102" customFormat="1" ht="15.75" thickTop="1" x14ac:dyDescent="0.2">
      <c r="B194" s="103"/>
      <c r="D194" s="104"/>
      <c r="E194" s="104"/>
      <c r="F194" s="104"/>
      <c r="G194" s="104"/>
      <c r="H194" s="105"/>
      <c r="I194" s="107"/>
      <c r="J194" s="111"/>
    </row>
    <row r="195" spans="1:11" s="102" customFormat="1" x14ac:dyDescent="0.2">
      <c r="A195" s="102">
        <v>12300010</v>
      </c>
      <c r="B195" s="102" t="s">
        <v>126</v>
      </c>
      <c r="D195" s="104"/>
      <c r="E195" s="104"/>
      <c r="F195" s="104"/>
      <c r="G195" s="104"/>
      <c r="H195" s="105"/>
      <c r="I195" s="107"/>
      <c r="J195" s="111"/>
    </row>
    <row r="196" spans="1:11" s="102" customFormat="1" x14ac:dyDescent="0.2">
      <c r="A196" s="102">
        <v>12300010</v>
      </c>
      <c r="B196" s="103">
        <v>51000</v>
      </c>
      <c r="C196" s="102" t="s">
        <v>17</v>
      </c>
      <c r="D196" s="104">
        <v>426228</v>
      </c>
      <c r="E196" s="104">
        <v>424369</v>
      </c>
      <c r="F196" s="104">
        <v>424369</v>
      </c>
      <c r="G196" s="104">
        <v>414437.61</v>
      </c>
      <c r="H196" s="105">
        <v>424369</v>
      </c>
      <c r="I196" s="107">
        <v>424369</v>
      </c>
      <c r="J196" s="111"/>
    </row>
    <row r="197" spans="1:11" s="102" customFormat="1" x14ac:dyDescent="0.2">
      <c r="A197" s="102">
        <v>12300010</v>
      </c>
      <c r="B197" s="103">
        <v>51500</v>
      </c>
      <c r="C197" s="102" t="s">
        <v>20</v>
      </c>
      <c r="D197" s="104">
        <v>2836</v>
      </c>
      <c r="E197" s="104">
        <v>3000</v>
      </c>
      <c r="F197" s="104">
        <v>3000</v>
      </c>
      <c r="G197" s="104">
        <v>2248.5100000000002</v>
      </c>
      <c r="H197" s="105">
        <v>2500</v>
      </c>
      <c r="I197" s="107">
        <v>3000</v>
      </c>
      <c r="J197" s="111"/>
    </row>
    <row r="198" spans="1:11" s="102" customFormat="1" x14ac:dyDescent="0.2">
      <c r="A198" s="102">
        <v>12300010</v>
      </c>
      <c r="B198" s="103">
        <v>52210</v>
      </c>
      <c r="C198" s="102" t="s">
        <v>72</v>
      </c>
      <c r="D198" s="104">
        <v>2646</v>
      </c>
      <c r="E198" s="104">
        <v>3100</v>
      </c>
      <c r="F198" s="104">
        <v>3100</v>
      </c>
      <c r="G198" s="104">
        <v>3100</v>
      </c>
      <c r="H198" s="105">
        <v>5429</v>
      </c>
      <c r="I198" s="107">
        <v>3163</v>
      </c>
      <c r="J198" s="111"/>
    </row>
    <row r="199" spans="1:11" s="102" customFormat="1" x14ac:dyDescent="0.2">
      <c r="A199" s="102">
        <v>12300010</v>
      </c>
      <c r="B199" s="103">
        <v>52250</v>
      </c>
      <c r="C199" s="102" t="s">
        <v>21</v>
      </c>
      <c r="D199" s="104">
        <v>488</v>
      </c>
      <c r="E199" s="104">
        <v>495</v>
      </c>
      <c r="F199" s="104">
        <v>495</v>
      </c>
      <c r="G199" s="104">
        <v>495</v>
      </c>
      <c r="H199" s="105">
        <v>775</v>
      </c>
      <c r="I199" s="107">
        <v>505</v>
      </c>
      <c r="J199" s="111"/>
    </row>
    <row r="200" spans="1:11" s="102" customFormat="1" x14ac:dyDescent="0.2">
      <c r="A200" s="102">
        <v>12300010</v>
      </c>
      <c r="B200" s="103">
        <v>52280</v>
      </c>
      <c r="C200" s="102" t="s">
        <v>73</v>
      </c>
      <c r="D200" s="104">
        <v>1800</v>
      </c>
      <c r="E200" s="104">
        <v>10000</v>
      </c>
      <c r="F200" s="104">
        <v>10000</v>
      </c>
      <c r="G200" s="104">
        <v>10000</v>
      </c>
      <c r="H200" s="105">
        <v>5000</v>
      </c>
      <c r="I200" s="107">
        <v>10205</v>
      </c>
      <c r="J200" s="111"/>
    </row>
    <row r="201" spans="1:11" s="102" customFormat="1" x14ac:dyDescent="0.2">
      <c r="A201" s="102">
        <v>12300010</v>
      </c>
      <c r="B201" s="103">
        <v>52310</v>
      </c>
      <c r="C201" s="102" t="s">
        <v>38</v>
      </c>
      <c r="D201" s="104">
        <v>253</v>
      </c>
      <c r="E201" s="104">
        <v>255</v>
      </c>
      <c r="F201" s="104">
        <v>255</v>
      </c>
      <c r="G201" s="104">
        <v>255</v>
      </c>
      <c r="H201" s="105">
        <v>565</v>
      </c>
      <c r="I201" s="107">
        <v>260</v>
      </c>
      <c r="J201" s="111"/>
    </row>
    <row r="202" spans="1:11" s="102" customFormat="1" x14ac:dyDescent="0.2">
      <c r="A202" s="102">
        <v>12300010</v>
      </c>
      <c r="B202" s="103">
        <v>52330</v>
      </c>
      <c r="C202" s="102" t="s">
        <v>30</v>
      </c>
      <c r="D202" s="104">
        <v>3888</v>
      </c>
      <c r="E202" s="104">
        <v>3888</v>
      </c>
      <c r="F202" s="104">
        <v>3888</v>
      </c>
      <c r="G202" s="104">
        <v>3888</v>
      </c>
      <c r="H202" s="105">
        <v>3000</v>
      </c>
      <c r="I202" s="107">
        <v>3968</v>
      </c>
      <c r="J202" s="111"/>
    </row>
    <row r="203" spans="1:11" s="102" customFormat="1" x14ac:dyDescent="0.2">
      <c r="A203" s="102">
        <v>12300010</v>
      </c>
      <c r="B203" s="103">
        <v>52480</v>
      </c>
      <c r="C203" s="102" t="s">
        <v>40</v>
      </c>
      <c r="D203" s="104">
        <v>177</v>
      </c>
      <c r="E203" s="104">
        <v>450</v>
      </c>
      <c r="F203" s="104">
        <v>450</v>
      </c>
      <c r="G203" s="104">
        <v>450</v>
      </c>
      <c r="H203" s="105">
        <v>650</v>
      </c>
      <c r="I203" s="107">
        <v>459</v>
      </c>
      <c r="J203" s="111"/>
    </row>
    <row r="204" spans="1:11" s="102" customFormat="1" ht="15.75" thickBot="1" x14ac:dyDescent="0.25">
      <c r="B204" s="103"/>
      <c r="C204" s="102" t="s">
        <v>25</v>
      </c>
      <c r="D204" s="108">
        <f t="shared" ref="D204:I204" si="13">SUM(D196:D203)</f>
        <v>438316</v>
      </c>
      <c r="E204" s="108">
        <f t="shared" si="13"/>
        <v>445557</v>
      </c>
      <c r="F204" s="108">
        <f t="shared" si="13"/>
        <v>445557</v>
      </c>
      <c r="G204" s="108">
        <f t="shared" si="13"/>
        <v>434874.12</v>
      </c>
      <c r="H204" s="109">
        <f t="shared" si="13"/>
        <v>442288</v>
      </c>
      <c r="I204" s="110">
        <f t="shared" si="13"/>
        <v>445929</v>
      </c>
      <c r="J204" s="111"/>
      <c r="K204" s="111"/>
    </row>
    <row r="205" spans="1:11" s="102" customFormat="1" ht="15.75" thickTop="1" x14ac:dyDescent="0.2">
      <c r="B205" s="103"/>
      <c r="D205" s="104"/>
      <c r="E205" s="104"/>
      <c r="F205" s="104"/>
      <c r="G205" s="104"/>
      <c r="H205" s="105"/>
      <c r="I205" s="107"/>
      <c r="J205" s="111"/>
    </row>
    <row r="206" spans="1:11" s="102" customFormat="1" x14ac:dyDescent="0.2">
      <c r="A206" s="102">
        <v>12300025</v>
      </c>
      <c r="B206" s="102" t="s">
        <v>127</v>
      </c>
      <c r="D206" s="104"/>
      <c r="E206" s="104"/>
      <c r="F206" s="104"/>
      <c r="G206" s="104"/>
      <c r="H206" s="105"/>
      <c r="I206" s="107"/>
      <c r="J206" s="111"/>
    </row>
    <row r="207" spans="1:11" s="102" customFormat="1" x14ac:dyDescent="0.2">
      <c r="A207" s="102">
        <v>12300025</v>
      </c>
      <c r="B207" s="103">
        <v>51500</v>
      </c>
      <c r="C207" s="102" t="s">
        <v>20</v>
      </c>
      <c r="D207" s="104">
        <v>0</v>
      </c>
      <c r="E207" s="104">
        <v>2600</v>
      </c>
      <c r="F207" s="104">
        <v>2600</v>
      </c>
      <c r="G207" s="104">
        <v>2600</v>
      </c>
      <c r="H207" s="105">
        <v>2600</v>
      </c>
      <c r="I207" s="107">
        <v>2600</v>
      </c>
      <c r="J207" s="111"/>
    </row>
    <row r="208" spans="1:11" s="102" customFormat="1" x14ac:dyDescent="0.2">
      <c r="A208" s="102">
        <v>12300025</v>
      </c>
      <c r="B208" s="103">
        <v>52760</v>
      </c>
      <c r="C208" s="102" t="s">
        <v>128</v>
      </c>
      <c r="D208" s="104">
        <v>2000</v>
      </c>
      <c r="E208" s="104">
        <v>3000</v>
      </c>
      <c r="F208" s="104">
        <v>3000</v>
      </c>
      <c r="G208" s="104">
        <v>3000</v>
      </c>
      <c r="H208" s="105">
        <v>3000</v>
      </c>
      <c r="I208" s="107">
        <v>3061</v>
      </c>
      <c r="J208" s="111"/>
    </row>
    <row r="209" spans="1:11" s="102" customFormat="1" ht="15.75" thickBot="1" x14ac:dyDescent="0.25">
      <c r="B209" s="103"/>
      <c r="C209" s="114" t="s">
        <v>25</v>
      </c>
      <c r="D209" s="108">
        <f t="shared" ref="D209:I209" si="14">SUM(D207:D208)</f>
        <v>2000</v>
      </c>
      <c r="E209" s="108">
        <f t="shared" si="14"/>
        <v>5600</v>
      </c>
      <c r="F209" s="108">
        <f t="shared" si="14"/>
        <v>5600</v>
      </c>
      <c r="G209" s="108">
        <f t="shared" si="14"/>
        <v>5600</v>
      </c>
      <c r="H209" s="109">
        <f t="shared" si="14"/>
        <v>5600</v>
      </c>
      <c r="I209" s="110">
        <f t="shared" si="14"/>
        <v>5661</v>
      </c>
      <c r="J209" s="111"/>
      <c r="K209" s="111"/>
    </row>
    <row r="210" spans="1:11" s="102" customFormat="1" ht="15.75" thickTop="1" x14ac:dyDescent="0.2">
      <c r="B210" s="103"/>
      <c r="D210" s="104"/>
      <c r="E210" s="104"/>
      <c r="F210" s="104"/>
      <c r="G210" s="104"/>
      <c r="H210" s="105"/>
      <c r="I210" s="107"/>
      <c r="J210" s="111"/>
    </row>
    <row r="211" spans="1:11" s="102" customFormat="1" x14ac:dyDescent="0.2">
      <c r="A211" s="102">
        <v>12400010</v>
      </c>
      <c r="B211" s="102" t="s">
        <v>129</v>
      </c>
      <c r="D211" s="104"/>
      <c r="E211" s="104"/>
      <c r="F211" s="104"/>
      <c r="G211" s="104"/>
      <c r="H211" s="105"/>
      <c r="I211" s="107"/>
      <c r="J211" s="111"/>
    </row>
    <row r="212" spans="1:11" s="102" customFormat="1" x14ac:dyDescent="0.2">
      <c r="A212" s="102">
        <v>12400010</v>
      </c>
      <c r="B212" s="103">
        <v>51000</v>
      </c>
      <c r="C212" s="102" t="s">
        <v>17</v>
      </c>
      <c r="D212" s="104">
        <v>365499</v>
      </c>
      <c r="E212" s="104">
        <v>381657</v>
      </c>
      <c r="F212" s="104">
        <v>381657</v>
      </c>
      <c r="G212" s="104">
        <v>363847.91</v>
      </c>
      <c r="H212" s="105">
        <v>381657</v>
      </c>
      <c r="I212" s="107">
        <v>381657</v>
      </c>
      <c r="J212" s="111"/>
    </row>
    <row r="213" spans="1:11" s="102" customFormat="1" x14ac:dyDescent="0.2">
      <c r="A213" s="102">
        <v>12400010</v>
      </c>
      <c r="B213" s="103">
        <v>51300</v>
      </c>
      <c r="C213" s="102" t="s">
        <v>130</v>
      </c>
      <c r="D213" s="104">
        <v>0</v>
      </c>
      <c r="E213" s="104">
        <v>0</v>
      </c>
      <c r="F213" s="104">
        <v>0</v>
      </c>
      <c r="G213" s="104">
        <v>0</v>
      </c>
      <c r="H213" s="105">
        <v>0</v>
      </c>
      <c r="I213" s="107">
        <v>0</v>
      </c>
      <c r="J213" s="111"/>
    </row>
    <row r="214" spans="1:11" s="102" customFormat="1" x14ac:dyDescent="0.2">
      <c r="A214" s="102">
        <v>12400010</v>
      </c>
      <c r="B214" s="103">
        <v>51500</v>
      </c>
      <c r="C214" s="102" t="s">
        <v>20</v>
      </c>
      <c r="D214" s="104">
        <v>4621</v>
      </c>
      <c r="E214" s="104">
        <v>4000</v>
      </c>
      <c r="F214" s="104">
        <v>4000</v>
      </c>
      <c r="G214" s="104">
        <v>2116.1</v>
      </c>
      <c r="H214" s="105">
        <v>3750</v>
      </c>
      <c r="I214" s="107">
        <v>4000</v>
      </c>
      <c r="J214" s="111"/>
    </row>
    <row r="215" spans="1:11" s="102" customFormat="1" x14ac:dyDescent="0.2">
      <c r="A215" s="102">
        <v>12400010</v>
      </c>
      <c r="B215" s="113">
        <v>52020</v>
      </c>
      <c r="C215" s="102" t="s">
        <v>131</v>
      </c>
      <c r="D215" s="104">
        <v>50950</v>
      </c>
      <c r="E215" s="104">
        <v>31825</v>
      </c>
      <c r="F215" s="104">
        <v>31825</v>
      </c>
      <c r="G215" s="104">
        <v>31825</v>
      </c>
      <c r="H215" s="105">
        <v>31825</v>
      </c>
      <c r="I215" s="107">
        <v>31825</v>
      </c>
      <c r="J215" s="111"/>
    </row>
    <row r="216" spans="1:11" s="102" customFormat="1" x14ac:dyDescent="0.2">
      <c r="A216" s="102">
        <v>12400010</v>
      </c>
      <c r="B216" s="103">
        <v>52210</v>
      </c>
      <c r="C216" s="102" t="s">
        <v>132</v>
      </c>
      <c r="D216" s="104">
        <v>141</v>
      </c>
      <c r="E216" s="104">
        <v>9422</v>
      </c>
      <c r="F216" s="104">
        <v>9422</v>
      </c>
      <c r="G216" s="104">
        <v>4680.26</v>
      </c>
      <c r="H216" s="105">
        <v>9422</v>
      </c>
      <c r="I216" s="107">
        <v>9422</v>
      </c>
      <c r="J216" s="111"/>
    </row>
    <row r="217" spans="1:11" s="102" customFormat="1" x14ac:dyDescent="0.2">
      <c r="A217" s="102">
        <v>12400010</v>
      </c>
      <c r="B217" s="103">
        <v>52250</v>
      </c>
      <c r="C217" s="102" t="s">
        <v>21</v>
      </c>
      <c r="D217" s="104">
        <v>2121</v>
      </c>
      <c r="E217" s="104">
        <v>1500</v>
      </c>
      <c r="F217" s="104">
        <v>1500</v>
      </c>
      <c r="G217" s="104">
        <f>1500-448</f>
        <v>1052</v>
      </c>
      <c r="H217" s="105">
        <v>1500</v>
      </c>
      <c r="I217" s="107">
        <v>1500</v>
      </c>
      <c r="J217" s="111"/>
    </row>
    <row r="218" spans="1:11" s="102" customFormat="1" x14ac:dyDescent="0.2">
      <c r="A218" s="102">
        <v>12400010</v>
      </c>
      <c r="B218" s="103">
        <v>52310</v>
      </c>
      <c r="C218" s="102" t="s">
        <v>38</v>
      </c>
      <c r="D218" s="104">
        <v>472</v>
      </c>
      <c r="E218" s="104">
        <v>500</v>
      </c>
      <c r="F218" s="104">
        <v>500</v>
      </c>
      <c r="G218" s="104">
        <v>500</v>
      </c>
      <c r="H218" s="105">
        <v>350</v>
      </c>
      <c r="I218" s="107">
        <v>500</v>
      </c>
      <c r="J218" s="111"/>
    </row>
    <row r="219" spans="1:11" s="102" customFormat="1" x14ac:dyDescent="0.2">
      <c r="A219" s="102">
        <v>12400010</v>
      </c>
      <c r="B219" s="103">
        <v>52330</v>
      </c>
      <c r="C219" s="102" t="s">
        <v>30</v>
      </c>
      <c r="D219" s="104">
        <v>0</v>
      </c>
      <c r="E219" s="104">
        <v>1000</v>
      </c>
      <c r="F219" s="104">
        <v>1000</v>
      </c>
      <c r="G219" s="104">
        <v>0</v>
      </c>
      <c r="H219" s="105">
        <v>250</v>
      </c>
      <c r="I219" s="107">
        <v>1000</v>
      </c>
      <c r="J219" s="111"/>
    </row>
    <row r="220" spans="1:11" s="102" customFormat="1" x14ac:dyDescent="0.2">
      <c r="A220" s="102">
        <v>12400010</v>
      </c>
      <c r="B220" s="103">
        <v>52520</v>
      </c>
      <c r="C220" s="102" t="s">
        <v>59</v>
      </c>
      <c r="D220" s="104">
        <v>240</v>
      </c>
      <c r="E220" s="104">
        <v>250</v>
      </c>
      <c r="F220" s="104">
        <v>250</v>
      </c>
      <c r="G220" s="104">
        <v>250</v>
      </c>
      <c r="H220" s="105">
        <v>250</v>
      </c>
      <c r="I220" s="107">
        <v>250</v>
      </c>
      <c r="J220" s="111"/>
    </row>
    <row r="221" spans="1:11" s="102" customFormat="1" x14ac:dyDescent="0.2">
      <c r="A221" s="102">
        <v>12400010</v>
      </c>
      <c r="B221" s="103">
        <v>54260</v>
      </c>
      <c r="C221" s="102" t="s">
        <v>133</v>
      </c>
      <c r="D221" s="104">
        <v>0</v>
      </c>
      <c r="E221" s="104">
        <v>500</v>
      </c>
      <c r="F221" s="104">
        <v>500</v>
      </c>
      <c r="G221" s="104">
        <v>500</v>
      </c>
      <c r="H221" s="105">
        <v>0</v>
      </c>
      <c r="I221" s="107">
        <v>500</v>
      </c>
      <c r="J221" s="111"/>
    </row>
    <row r="222" spans="1:11" s="102" customFormat="1" x14ac:dyDescent="0.2">
      <c r="A222" s="102">
        <v>12400010</v>
      </c>
      <c r="B222" s="103">
        <v>55190</v>
      </c>
      <c r="C222" s="102" t="s">
        <v>43</v>
      </c>
      <c r="D222" s="104">
        <v>0</v>
      </c>
      <c r="E222" s="104">
        <v>500</v>
      </c>
      <c r="F222" s="104">
        <v>500</v>
      </c>
      <c r="G222" s="104">
        <v>500</v>
      </c>
      <c r="H222" s="105">
        <v>0</v>
      </c>
      <c r="I222" s="107">
        <v>500</v>
      </c>
      <c r="J222" s="111"/>
    </row>
    <row r="223" spans="1:11" s="102" customFormat="1" x14ac:dyDescent="0.2">
      <c r="A223" s="102">
        <v>12400010</v>
      </c>
      <c r="B223" s="103">
        <v>56390</v>
      </c>
      <c r="C223" s="102" t="s">
        <v>134</v>
      </c>
      <c r="D223" s="104">
        <v>0</v>
      </c>
      <c r="E223" s="104">
        <v>450</v>
      </c>
      <c r="F223" s="104">
        <v>450</v>
      </c>
      <c r="G223" s="104">
        <v>450</v>
      </c>
      <c r="H223" s="105">
        <v>0</v>
      </c>
      <c r="I223" s="105">
        <v>450</v>
      </c>
      <c r="J223" s="111"/>
    </row>
    <row r="224" spans="1:11" s="102" customFormat="1" ht="15.75" thickBot="1" x14ac:dyDescent="0.25">
      <c r="B224" s="103"/>
      <c r="C224" s="102" t="s">
        <v>25</v>
      </c>
      <c r="D224" s="108">
        <f t="shared" ref="D224:H224" si="15">SUM(D212:D223)</f>
        <v>424044</v>
      </c>
      <c r="E224" s="108">
        <f t="shared" si="15"/>
        <v>431604</v>
      </c>
      <c r="F224" s="108">
        <f t="shared" si="15"/>
        <v>431604</v>
      </c>
      <c r="G224" s="108">
        <f t="shared" si="15"/>
        <v>405721.26999999996</v>
      </c>
      <c r="H224" s="109">
        <f t="shared" si="15"/>
        <v>429004</v>
      </c>
      <c r="I224" s="109">
        <f>SUM(I212:I223)</f>
        <v>431604</v>
      </c>
      <c r="J224" s="111"/>
      <c r="K224" s="111"/>
    </row>
    <row r="225" spans="1:14" s="102" customFormat="1" ht="15.75" thickTop="1" x14ac:dyDescent="0.2">
      <c r="B225" s="103"/>
      <c r="D225" s="104"/>
      <c r="E225" s="104"/>
      <c r="F225" s="104"/>
      <c r="G225" s="104"/>
      <c r="H225" s="105"/>
      <c r="I225" s="107"/>
      <c r="J225" s="111"/>
    </row>
    <row r="226" spans="1:14" s="102" customFormat="1" x14ac:dyDescent="0.2">
      <c r="B226" s="103"/>
      <c r="D226" s="104"/>
      <c r="E226" s="104"/>
      <c r="F226" s="104"/>
      <c r="G226" s="104"/>
      <c r="H226" s="105"/>
      <c r="I226" s="107"/>
      <c r="J226" s="111"/>
    </row>
    <row r="227" spans="1:14" s="102" customFormat="1" x14ac:dyDescent="0.2">
      <c r="A227" s="102">
        <v>13000010</v>
      </c>
      <c r="B227" s="102" t="s">
        <v>135</v>
      </c>
      <c r="D227" s="104"/>
      <c r="E227" s="104"/>
      <c r="F227" s="104"/>
      <c r="G227" s="104"/>
      <c r="H227" s="105"/>
      <c r="I227" s="107"/>
      <c r="J227" s="111"/>
    </row>
    <row r="228" spans="1:14" s="102" customFormat="1" x14ac:dyDescent="0.2">
      <c r="A228" s="102">
        <v>13000010</v>
      </c>
      <c r="B228" s="103">
        <v>51000</v>
      </c>
      <c r="C228" s="102" t="s">
        <v>17</v>
      </c>
      <c r="D228" s="104">
        <v>1336232</v>
      </c>
      <c r="E228" s="104">
        <v>1269054</v>
      </c>
      <c r="F228" s="104">
        <v>1269054</v>
      </c>
      <c r="G228" s="104">
        <v>1269054</v>
      </c>
      <c r="H228" s="105">
        <f>1288941-16206</f>
        <v>1272735</v>
      </c>
      <c r="I228" s="107">
        <v>1269054</v>
      </c>
      <c r="J228" s="111"/>
      <c r="M228" s="111">
        <f>E239+E268+E284+E300+E318+E325</f>
        <v>15759688</v>
      </c>
      <c r="N228" s="111">
        <f>K239+K268+K284+K300+K318+K325</f>
        <v>0</v>
      </c>
    </row>
    <row r="229" spans="1:14" s="102" customFormat="1" x14ac:dyDescent="0.2">
      <c r="A229" s="102">
        <v>13000010</v>
      </c>
      <c r="B229" s="103">
        <v>51700</v>
      </c>
      <c r="C229" s="102" t="s">
        <v>136</v>
      </c>
      <c r="D229" s="104">
        <v>5730</v>
      </c>
      <c r="E229" s="104">
        <v>6950</v>
      </c>
      <c r="F229" s="104">
        <v>6950</v>
      </c>
      <c r="G229" s="104">
        <v>6950</v>
      </c>
      <c r="H229" s="105">
        <v>6950</v>
      </c>
      <c r="I229" s="107">
        <v>6950</v>
      </c>
      <c r="J229" s="111"/>
    </row>
    <row r="230" spans="1:14" s="102" customFormat="1" x14ac:dyDescent="0.2">
      <c r="A230" s="102">
        <v>13000010</v>
      </c>
      <c r="B230" s="103">
        <v>52150</v>
      </c>
      <c r="C230" s="102" t="s">
        <v>137</v>
      </c>
      <c r="D230" s="104">
        <v>22004</v>
      </c>
      <c r="E230" s="104">
        <v>23400</v>
      </c>
      <c r="F230" s="104">
        <v>23400</v>
      </c>
      <c r="G230" s="104">
        <v>23400</v>
      </c>
      <c r="H230" s="105">
        <v>23400</v>
      </c>
      <c r="I230" s="107">
        <v>23879</v>
      </c>
      <c r="J230" s="111"/>
    </row>
    <row r="231" spans="1:14" s="102" customFormat="1" x14ac:dyDescent="0.2">
      <c r="A231" s="102">
        <v>13000010</v>
      </c>
      <c r="B231" s="103">
        <v>52510</v>
      </c>
      <c r="C231" s="102" t="s">
        <v>22</v>
      </c>
      <c r="D231" s="104">
        <v>50342</v>
      </c>
      <c r="E231" s="104">
        <v>45000</v>
      </c>
      <c r="F231" s="104">
        <v>45000</v>
      </c>
      <c r="G231" s="104">
        <f>45000+2958</f>
        <v>47958</v>
      </c>
      <c r="H231" s="105">
        <v>88000</v>
      </c>
      <c r="I231" s="107">
        <v>45920</v>
      </c>
      <c r="J231" s="111"/>
    </row>
    <row r="232" spans="1:14" s="102" customFormat="1" x14ac:dyDescent="0.2">
      <c r="A232" s="102">
        <v>13000010</v>
      </c>
      <c r="B232" s="103">
        <v>53110</v>
      </c>
      <c r="C232" s="102" t="s">
        <v>70</v>
      </c>
      <c r="D232" s="104">
        <v>3447</v>
      </c>
      <c r="E232" s="104">
        <v>2000</v>
      </c>
      <c r="F232" s="104">
        <v>2000</v>
      </c>
      <c r="G232" s="104">
        <v>2000</v>
      </c>
      <c r="H232" s="105">
        <v>3795</v>
      </c>
      <c r="I232" s="107">
        <v>2041</v>
      </c>
      <c r="J232" s="111"/>
    </row>
    <row r="233" spans="1:14" s="102" customFormat="1" x14ac:dyDescent="0.2">
      <c r="A233" s="102">
        <v>13000010</v>
      </c>
      <c r="B233" s="103">
        <v>54110</v>
      </c>
      <c r="C233" s="102" t="s">
        <v>138</v>
      </c>
      <c r="D233" s="104">
        <v>287913</v>
      </c>
      <c r="E233" s="104">
        <v>288400</v>
      </c>
      <c r="F233" s="104">
        <v>288400</v>
      </c>
      <c r="G233" s="104">
        <v>288400</v>
      </c>
      <c r="H233" s="105">
        <v>278568</v>
      </c>
      <c r="I233" s="107">
        <v>294299</v>
      </c>
      <c r="J233" s="111"/>
    </row>
    <row r="234" spans="1:14" s="102" customFormat="1" x14ac:dyDescent="0.2">
      <c r="A234" s="102">
        <v>13000010</v>
      </c>
      <c r="B234" s="103">
        <v>54130</v>
      </c>
      <c r="C234" s="102" t="s">
        <v>139</v>
      </c>
      <c r="D234" s="104">
        <v>104796</v>
      </c>
      <c r="E234" s="104">
        <v>76139</v>
      </c>
      <c r="F234" s="104">
        <v>76139</v>
      </c>
      <c r="G234" s="104">
        <v>76139</v>
      </c>
      <c r="H234" s="105">
        <v>72018</v>
      </c>
      <c r="I234" s="107">
        <v>76139</v>
      </c>
      <c r="J234" s="111"/>
    </row>
    <row r="235" spans="1:14" s="102" customFormat="1" x14ac:dyDescent="0.2">
      <c r="A235" s="102">
        <v>13000010</v>
      </c>
      <c r="B235" s="103">
        <v>54140</v>
      </c>
      <c r="C235" s="102" t="s">
        <v>140</v>
      </c>
      <c r="D235" s="104">
        <v>83285</v>
      </c>
      <c r="E235" s="104">
        <v>105640</v>
      </c>
      <c r="F235" s="104">
        <v>105640</v>
      </c>
      <c r="G235" s="104">
        <v>105640</v>
      </c>
      <c r="H235" s="105">
        <v>81203</v>
      </c>
      <c r="I235" s="107">
        <v>105640</v>
      </c>
      <c r="J235" s="111"/>
    </row>
    <row r="236" spans="1:14" s="102" customFormat="1" x14ac:dyDescent="0.2">
      <c r="A236" s="102">
        <v>13000010</v>
      </c>
      <c r="B236" s="103">
        <v>55180</v>
      </c>
      <c r="C236" s="102" t="s">
        <v>45</v>
      </c>
      <c r="D236" s="104">
        <v>9713</v>
      </c>
      <c r="E236" s="104">
        <v>8000</v>
      </c>
      <c r="F236" s="104">
        <v>8000</v>
      </c>
      <c r="G236" s="104">
        <v>8000</v>
      </c>
      <c r="H236" s="105">
        <v>5000</v>
      </c>
      <c r="I236" s="107">
        <v>8164</v>
      </c>
      <c r="J236" s="111"/>
    </row>
    <row r="237" spans="1:14" s="102" customFormat="1" x14ac:dyDescent="0.2">
      <c r="A237" s="102">
        <v>13000010</v>
      </c>
      <c r="B237" s="103">
        <v>55190</v>
      </c>
      <c r="C237" s="102" t="s">
        <v>124</v>
      </c>
      <c r="D237" s="104">
        <v>17542</v>
      </c>
      <c r="E237" s="104">
        <v>14000</v>
      </c>
      <c r="F237" s="104">
        <v>14000</v>
      </c>
      <c r="G237" s="104">
        <v>14000</v>
      </c>
      <c r="H237" s="105">
        <f>203396-175000</f>
        <v>28396</v>
      </c>
      <c r="I237" s="107">
        <v>14286</v>
      </c>
      <c r="J237" s="111"/>
    </row>
    <row r="238" spans="1:14" s="102" customFormat="1" ht="30" x14ac:dyDescent="0.2">
      <c r="A238" s="102">
        <v>13000010</v>
      </c>
      <c r="B238" s="113" t="s">
        <v>141</v>
      </c>
      <c r="C238" s="114" t="s">
        <v>142</v>
      </c>
      <c r="D238" s="104"/>
      <c r="E238" s="104"/>
      <c r="F238" s="104"/>
      <c r="G238" s="104"/>
      <c r="H238" s="105">
        <f>30000+16206</f>
        <v>46206</v>
      </c>
      <c r="I238" s="107">
        <v>0</v>
      </c>
      <c r="J238" s="111"/>
    </row>
    <row r="239" spans="1:14" s="102" customFormat="1" ht="15.75" thickBot="1" x14ac:dyDescent="0.25">
      <c r="B239" s="103"/>
      <c r="C239" s="114" t="s">
        <v>25</v>
      </c>
      <c r="D239" s="108">
        <f t="shared" ref="D239:I239" si="16">SUM(D228:D238)</f>
        <v>1921004</v>
      </c>
      <c r="E239" s="108">
        <f t="shared" si="16"/>
        <v>1838583</v>
      </c>
      <c r="F239" s="108">
        <f t="shared" si="16"/>
        <v>1838583</v>
      </c>
      <c r="G239" s="108">
        <f t="shared" si="16"/>
        <v>1841541</v>
      </c>
      <c r="H239" s="109">
        <f t="shared" si="16"/>
        <v>1906271</v>
      </c>
      <c r="I239" s="110">
        <f t="shared" si="16"/>
        <v>1846372</v>
      </c>
      <c r="J239" s="111"/>
      <c r="K239" s="111"/>
    </row>
    <row r="240" spans="1:14" s="102" customFormat="1" ht="15.75" thickTop="1" x14ac:dyDescent="0.2">
      <c r="B240" s="103"/>
      <c r="D240" s="104"/>
      <c r="E240" s="104"/>
      <c r="F240" s="104"/>
      <c r="G240" s="104"/>
      <c r="H240" s="105"/>
      <c r="I240" s="107"/>
      <c r="J240" s="111"/>
    </row>
    <row r="241" spans="1:10" s="102" customFormat="1" x14ac:dyDescent="0.2">
      <c r="A241" s="102">
        <v>13100010</v>
      </c>
      <c r="B241" s="102" t="s">
        <v>143</v>
      </c>
      <c r="D241" s="104"/>
      <c r="E241" s="104"/>
      <c r="F241" s="104"/>
      <c r="G241" s="104"/>
      <c r="H241" s="105"/>
      <c r="I241" s="107"/>
      <c r="J241" s="111"/>
    </row>
    <row r="242" spans="1:10" s="102" customFormat="1" x14ac:dyDescent="0.2">
      <c r="A242" s="102">
        <v>13100010</v>
      </c>
      <c r="B242" s="103">
        <v>51000</v>
      </c>
      <c r="C242" s="102" t="s">
        <v>17</v>
      </c>
      <c r="D242" s="104">
        <v>252872</v>
      </c>
      <c r="E242" s="104">
        <v>252991</v>
      </c>
      <c r="F242" s="104">
        <v>252991</v>
      </c>
      <c r="G242" s="104">
        <v>252991</v>
      </c>
      <c r="H242" s="105">
        <v>252991</v>
      </c>
      <c r="I242" s="107">
        <v>252991</v>
      </c>
      <c r="J242" s="111"/>
    </row>
    <row r="243" spans="1:10" s="102" customFormat="1" x14ac:dyDescent="0.2">
      <c r="A243" s="102">
        <v>13100010</v>
      </c>
      <c r="B243" s="103">
        <v>51530</v>
      </c>
      <c r="C243" s="102" t="s">
        <v>144</v>
      </c>
      <c r="D243" s="104">
        <v>26873</v>
      </c>
      <c r="E243" s="104">
        <v>30000</v>
      </c>
      <c r="F243" s="104">
        <v>30000</v>
      </c>
      <c r="G243" s="104">
        <v>30000</v>
      </c>
      <c r="H243" s="105">
        <v>27000</v>
      </c>
      <c r="I243" s="107">
        <v>30000</v>
      </c>
      <c r="J243" s="111"/>
    </row>
    <row r="244" spans="1:10" s="102" customFormat="1" x14ac:dyDescent="0.2">
      <c r="A244" s="102">
        <v>13100010</v>
      </c>
      <c r="B244" s="103">
        <v>51700</v>
      </c>
      <c r="C244" s="102" t="s">
        <v>136</v>
      </c>
      <c r="D244" s="104">
        <v>29095</v>
      </c>
      <c r="E244" s="104">
        <v>30000</v>
      </c>
      <c r="F244" s="104">
        <v>30000</v>
      </c>
      <c r="G244" s="104">
        <v>30000</v>
      </c>
      <c r="H244" s="105">
        <v>30000</v>
      </c>
      <c r="I244" s="107">
        <v>30000</v>
      </c>
      <c r="J244" s="111"/>
    </row>
    <row r="245" spans="1:10" s="102" customFormat="1" x14ac:dyDescent="0.2">
      <c r="A245" s="102">
        <v>13100010</v>
      </c>
      <c r="B245" s="103">
        <v>51801</v>
      </c>
      <c r="C245" s="102" t="s">
        <v>145</v>
      </c>
      <c r="D245" s="104">
        <v>0</v>
      </c>
      <c r="E245" s="104">
        <v>0</v>
      </c>
      <c r="F245" s="104">
        <v>0</v>
      </c>
      <c r="G245" s="104">
        <v>0</v>
      </c>
      <c r="H245" s="105">
        <v>0</v>
      </c>
      <c r="I245" s="107">
        <v>0</v>
      </c>
      <c r="J245" s="111"/>
    </row>
    <row r="246" spans="1:10" s="102" customFormat="1" x14ac:dyDescent="0.2">
      <c r="A246" s="102">
        <v>13100010</v>
      </c>
      <c r="B246" s="103">
        <v>52110</v>
      </c>
      <c r="C246" s="102" t="s">
        <v>146</v>
      </c>
      <c r="D246" s="104">
        <v>35143</v>
      </c>
      <c r="E246" s="104">
        <v>40000</v>
      </c>
      <c r="F246" s="104">
        <v>40000</v>
      </c>
      <c r="G246" s="104">
        <v>40000</v>
      </c>
      <c r="H246" s="105">
        <v>40000</v>
      </c>
      <c r="I246" s="107">
        <v>40818</v>
      </c>
      <c r="J246" s="111"/>
    </row>
    <row r="247" spans="1:10" s="102" customFormat="1" x14ac:dyDescent="0.2">
      <c r="A247" s="102">
        <v>13100010</v>
      </c>
      <c r="B247" s="103">
        <v>52150</v>
      </c>
      <c r="C247" s="102" t="s">
        <v>53</v>
      </c>
      <c r="D247" s="104">
        <v>185189</v>
      </c>
      <c r="E247" s="104">
        <v>170000</v>
      </c>
      <c r="F247" s="104">
        <v>170000</v>
      </c>
      <c r="G247" s="104">
        <v>190000</v>
      </c>
      <c r="H247" s="105">
        <v>120000</v>
      </c>
      <c r="I247" s="107">
        <v>173477</v>
      </c>
      <c r="J247" s="111"/>
    </row>
    <row r="248" spans="1:10" s="102" customFormat="1" x14ac:dyDescent="0.2">
      <c r="A248" s="102">
        <v>13100010</v>
      </c>
      <c r="B248" s="103">
        <v>52220</v>
      </c>
      <c r="C248" s="102" t="s">
        <v>147</v>
      </c>
      <c r="D248" s="104">
        <v>1794</v>
      </c>
      <c r="E248" s="104">
        <v>2000</v>
      </c>
      <c r="F248" s="104">
        <v>2000</v>
      </c>
      <c r="G248" s="104">
        <v>2000</v>
      </c>
      <c r="H248" s="105">
        <v>1600</v>
      </c>
      <c r="I248" s="107">
        <v>2041</v>
      </c>
      <c r="J248" s="111"/>
    </row>
    <row r="249" spans="1:10" s="102" customFormat="1" x14ac:dyDescent="0.2">
      <c r="A249" s="102">
        <v>13100010</v>
      </c>
      <c r="B249" s="103">
        <v>52255</v>
      </c>
      <c r="C249" s="102" t="s">
        <v>148</v>
      </c>
      <c r="D249" s="104">
        <v>0</v>
      </c>
      <c r="E249" s="104">
        <v>8000</v>
      </c>
      <c r="F249" s="104">
        <v>8000</v>
      </c>
      <c r="G249" s="104">
        <v>8000</v>
      </c>
      <c r="H249" s="105">
        <v>8000</v>
      </c>
      <c r="I249" s="107">
        <v>8164</v>
      </c>
      <c r="J249" s="111"/>
    </row>
    <row r="250" spans="1:10" s="102" customFormat="1" x14ac:dyDescent="0.2">
      <c r="A250" s="102">
        <v>13100010</v>
      </c>
      <c r="B250" s="103">
        <v>52260</v>
      </c>
      <c r="C250" s="102" t="s">
        <v>149</v>
      </c>
      <c r="D250" s="104">
        <v>320</v>
      </c>
      <c r="E250" s="104">
        <v>800</v>
      </c>
      <c r="F250" s="104">
        <v>800</v>
      </c>
      <c r="G250" s="104">
        <v>800</v>
      </c>
      <c r="H250" s="105">
        <v>200</v>
      </c>
      <c r="I250" s="107">
        <v>816</v>
      </c>
      <c r="J250" s="111"/>
    </row>
    <row r="251" spans="1:10" s="102" customFormat="1" x14ac:dyDescent="0.2">
      <c r="A251" s="102">
        <v>13100010</v>
      </c>
      <c r="B251" s="103">
        <v>52310</v>
      </c>
      <c r="C251" s="102" t="s">
        <v>38</v>
      </c>
      <c r="D251" s="104">
        <v>1965</v>
      </c>
      <c r="E251" s="104">
        <v>2000</v>
      </c>
      <c r="F251" s="104">
        <v>2000</v>
      </c>
      <c r="G251" s="104">
        <v>2000</v>
      </c>
      <c r="H251" s="105">
        <v>2000</v>
      </c>
      <c r="I251" s="107">
        <v>2041</v>
      </c>
      <c r="J251" s="111"/>
    </row>
    <row r="252" spans="1:10" s="102" customFormat="1" x14ac:dyDescent="0.2">
      <c r="A252" s="102">
        <v>13100010</v>
      </c>
      <c r="B252" s="103">
        <v>52450</v>
      </c>
      <c r="C252" s="102" t="s">
        <v>150</v>
      </c>
      <c r="D252" s="104">
        <v>16067</v>
      </c>
      <c r="E252" s="104">
        <v>15000</v>
      </c>
      <c r="F252" s="104">
        <v>15000</v>
      </c>
      <c r="G252" s="104">
        <v>15000</v>
      </c>
      <c r="H252" s="105">
        <v>15000</v>
      </c>
      <c r="I252" s="107">
        <v>15307</v>
      </c>
      <c r="J252" s="111"/>
    </row>
    <row r="253" spans="1:10" s="102" customFormat="1" x14ac:dyDescent="0.2">
      <c r="A253" s="102">
        <v>13100010</v>
      </c>
      <c r="B253" s="103">
        <v>52630</v>
      </c>
      <c r="C253" s="102" t="s">
        <v>151</v>
      </c>
      <c r="D253" s="104">
        <v>10257</v>
      </c>
      <c r="E253" s="104">
        <v>6900</v>
      </c>
      <c r="F253" s="104">
        <v>6900</v>
      </c>
      <c r="G253" s="104">
        <v>6900</v>
      </c>
      <c r="H253" s="105">
        <v>7041</v>
      </c>
      <c r="I253" s="107">
        <v>7041</v>
      </c>
      <c r="J253" s="111"/>
    </row>
    <row r="254" spans="1:10" s="102" customFormat="1" x14ac:dyDescent="0.2">
      <c r="A254" s="102">
        <v>13100010</v>
      </c>
      <c r="B254" s="103">
        <v>52640</v>
      </c>
      <c r="C254" s="102" t="s">
        <v>152</v>
      </c>
      <c r="D254" s="104">
        <v>41939</v>
      </c>
      <c r="E254" s="104">
        <v>34000</v>
      </c>
      <c r="F254" s="104">
        <v>34000</v>
      </c>
      <c r="G254" s="104">
        <v>34000</v>
      </c>
      <c r="H254" s="105">
        <v>35000</v>
      </c>
      <c r="I254" s="107">
        <v>34695</v>
      </c>
      <c r="J254" s="111"/>
    </row>
    <row r="255" spans="1:10" s="102" customFormat="1" x14ac:dyDescent="0.2">
      <c r="A255" s="102">
        <v>13100010</v>
      </c>
      <c r="B255" s="103">
        <v>52650</v>
      </c>
      <c r="C255" s="102" t="s">
        <v>153</v>
      </c>
      <c r="D255" s="104">
        <v>11732</v>
      </c>
      <c r="E255" s="104">
        <v>18619</v>
      </c>
      <c r="F255" s="104">
        <v>18619</v>
      </c>
      <c r="G255" s="104">
        <v>18619</v>
      </c>
      <c r="H255" s="105">
        <v>14000</v>
      </c>
      <c r="I255" s="107">
        <v>19000</v>
      </c>
      <c r="J255" s="111"/>
    </row>
    <row r="256" spans="1:10" s="102" customFormat="1" x14ac:dyDescent="0.2">
      <c r="A256" s="102">
        <v>13100010</v>
      </c>
      <c r="B256" s="103">
        <v>52730</v>
      </c>
      <c r="C256" s="102" t="s">
        <v>154</v>
      </c>
      <c r="D256" s="104">
        <v>2378</v>
      </c>
      <c r="E256" s="104">
        <v>5200</v>
      </c>
      <c r="F256" s="104">
        <v>5200</v>
      </c>
      <c r="G256" s="104">
        <v>5200</v>
      </c>
      <c r="H256" s="105">
        <v>3000</v>
      </c>
      <c r="I256" s="107">
        <v>5306</v>
      </c>
      <c r="J256" s="111"/>
    </row>
    <row r="257" spans="1:11" s="102" customFormat="1" x14ac:dyDescent="0.2">
      <c r="A257" s="102">
        <v>13100010</v>
      </c>
      <c r="B257" s="103">
        <v>52760</v>
      </c>
      <c r="C257" s="102" t="s">
        <v>128</v>
      </c>
      <c r="D257" s="104">
        <v>277</v>
      </c>
      <c r="E257" s="104">
        <v>0</v>
      </c>
      <c r="F257" s="104">
        <v>0</v>
      </c>
      <c r="G257" s="104">
        <v>0</v>
      </c>
      <c r="H257" s="105">
        <v>0</v>
      </c>
      <c r="I257" s="107">
        <v>0</v>
      </c>
      <c r="J257" s="111"/>
    </row>
    <row r="258" spans="1:11" s="102" customFormat="1" x14ac:dyDescent="0.2">
      <c r="A258" s="102">
        <v>13100010</v>
      </c>
      <c r="B258" s="113">
        <v>52770</v>
      </c>
      <c r="C258" s="102" t="s">
        <v>155</v>
      </c>
      <c r="D258" s="104">
        <v>99482</v>
      </c>
      <c r="E258" s="104">
        <v>100000</v>
      </c>
      <c r="F258" s="104">
        <v>100000</v>
      </c>
      <c r="G258" s="104">
        <v>100000</v>
      </c>
      <c r="H258" s="105">
        <v>100000</v>
      </c>
      <c r="I258" s="107">
        <v>102045</v>
      </c>
      <c r="J258" s="111"/>
    </row>
    <row r="259" spans="1:11" s="102" customFormat="1" x14ac:dyDescent="0.2">
      <c r="A259" s="102">
        <v>13100010</v>
      </c>
      <c r="B259" s="103">
        <v>52780</v>
      </c>
      <c r="C259" s="102" t="s">
        <v>156</v>
      </c>
      <c r="D259" s="104">
        <v>2828</v>
      </c>
      <c r="E259" s="104">
        <v>4500</v>
      </c>
      <c r="F259" s="104">
        <v>4500</v>
      </c>
      <c r="G259" s="104">
        <v>4500</v>
      </c>
      <c r="H259" s="105">
        <v>3000</v>
      </c>
      <c r="I259" s="107">
        <v>4592</v>
      </c>
      <c r="J259" s="111"/>
    </row>
    <row r="260" spans="1:11" s="102" customFormat="1" x14ac:dyDescent="0.2">
      <c r="A260" s="102">
        <v>13100010</v>
      </c>
      <c r="B260" s="103">
        <v>52820</v>
      </c>
      <c r="C260" s="102" t="s">
        <v>157</v>
      </c>
      <c r="D260" s="104">
        <v>4450</v>
      </c>
      <c r="E260" s="104">
        <v>13195</v>
      </c>
      <c r="F260" s="104">
        <v>13195</v>
      </c>
      <c r="G260" s="104">
        <v>13195</v>
      </c>
      <c r="H260" s="105">
        <v>5500</v>
      </c>
      <c r="I260" s="107">
        <v>13465</v>
      </c>
      <c r="J260" s="111"/>
    </row>
    <row r="261" spans="1:11" s="102" customFormat="1" x14ac:dyDescent="0.2">
      <c r="A261" s="102">
        <v>13100010</v>
      </c>
      <c r="B261" s="103">
        <v>52830</v>
      </c>
      <c r="C261" s="102" t="s">
        <v>158</v>
      </c>
      <c r="D261" s="104">
        <v>0</v>
      </c>
      <c r="E261" s="104">
        <v>7000</v>
      </c>
      <c r="F261" s="104">
        <v>7000</v>
      </c>
      <c r="G261" s="104">
        <v>7000</v>
      </c>
      <c r="H261" s="105">
        <v>3500</v>
      </c>
      <c r="I261" s="107">
        <v>7143</v>
      </c>
      <c r="J261" s="111"/>
    </row>
    <row r="262" spans="1:11" s="102" customFormat="1" x14ac:dyDescent="0.2">
      <c r="A262" s="102">
        <v>13100010</v>
      </c>
      <c r="B262" s="103">
        <v>53130</v>
      </c>
      <c r="C262" s="102" t="s">
        <v>159</v>
      </c>
      <c r="D262" s="104">
        <v>17074</v>
      </c>
      <c r="E262" s="104">
        <v>14000</v>
      </c>
      <c r="F262" s="104">
        <v>14000</v>
      </c>
      <c r="G262" s="104">
        <v>14000</v>
      </c>
      <c r="H262" s="105">
        <v>13000</v>
      </c>
      <c r="I262" s="107">
        <v>14286</v>
      </c>
      <c r="J262" s="111"/>
    </row>
    <row r="263" spans="1:11" s="102" customFormat="1" x14ac:dyDescent="0.2">
      <c r="A263" s="102">
        <v>13100010</v>
      </c>
      <c r="B263" s="103">
        <v>53210</v>
      </c>
      <c r="C263" s="102" t="s">
        <v>160</v>
      </c>
      <c r="D263" s="104">
        <v>91767</v>
      </c>
      <c r="E263" s="104">
        <v>220000</v>
      </c>
      <c r="F263" s="104">
        <v>220000</v>
      </c>
      <c r="G263" s="104">
        <v>220000</v>
      </c>
      <c r="H263" s="105">
        <v>125000</v>
      </c>
      <c r="I263" s="107">
        <v>224500</v>
      </c>
      <c r="J263" s="111"/>
    </row>
    <row r="264" spans="1:11" s="102" customFormat="1" x14ac:dyDescent="0.2">
      <c r="A264" s="102">
        <v>13100010</v>
      </c>
      <c r="B264" s="103">
        <v>54320</v>
      </c>
      <c r="C264" s="102" t="s">
        <v>161</v>
      </c>
      <c r="D264" s="104">
        <v>12000</v>
      </c>
      <c r="E264" s="104">
        <v>13825</v>
      </c>
      <c r="F264" s="104">
        <v>13825</v>
      </c>
      <c r="G264" s="104">
        <v>13825</v>
      </c>
      <c r="H264" s="105">
        <v>12000</v>
      </c>
      <c r="I264" s="107">
        <v>14108</v>
      </c>
      <c r="J264" s="111"/>
    </row>
    <row r="265" spans="1:11" s="102" customFormat="1" x14ac:dyDescent="0.2">
      <c r="A265" s="102">
        <v>13100010</v>
      </c>
      <c r="B265" s="103">
        <v>54330</v>
      </c>
      <c r="C265" s="102" t="s">
        <v>162</v>
      </c>
      <c r="D265" s="104">
        <v>0</v>
      </c>
      <c r="E265" s="104">
        <v>4000</v>
      </c>
      <c r="F265" s="104">
        <v>4000</v>
      </c>
      <c r="G265" s="104">
        <v>4000</v>
      </c>
      <c r="H265" s="105">
        <v>0</v>
      </c>
      <c r="I265" s="107">
        <v>4082</v>
      </c>
      <c r="J265" s="111"/>
    </row>
    <row r="266" spans="1:11" s="102" customFormat="1" x14ac:dyDescent="0.2">
      <c r="A266" s="102">
        <v>13100010</v>
      </c>
      <c r="B266" s="103">
        <v>55650</v>
      </c>
      <c r="C266" s="102" t="s">
        <v>163</v>
      </c>
      <c r="D266" s="104">
        <v>648</v>
      </c>
      <c r="E266" s="104">
        <v>4000</v>
      </c>
      <c r="F266" s="104">
        <v>4000</v>
      </c>
      <c r="G266" s="104">
        <v>4000</v>
      </c>
      <c r="H266" s="105">
        <v>2000</v>
      </c>
      <c r="I266" s="107">
        <v>4082</v>
      </c>
      <c r="J266" s="111"/>
    </row>
    <row r="267" spans="1:11" s="102" customFormat="1" x14ac:dyDescent="0.2">
      <c r="A267" s="102">
        <v>13100010</v>
      </c>
      <c r="B267" s="113">
        <v>56180</v>
      </c>
      <c r="C267" s="102" t="s">
        <v>164</v>
      </c>
      <c r="D267" s="104">
        <v>29725</v>
      </c>
      <c r="E267" s="104">
        <v>10000</v>
      </c>
      <c r="F267" s="104">
        <v>10000</v>
      </c>
      <c r="G267" s="104">
        <v>10000</v>
      </c>
      <c r="H267" s="105">
        <v>10000</v>
      </c>
      <c r="I267" s="107">
        <v>10205</v>
      </c>
      <c r="J267" s="111"/>
    </row>
    <row r="268" spans="1:11" s="102" customFormat="1" ht="15.75" thickBot="1" x14ac:dyDescent="0.25">
      <c r="B268" s="103"/>
      <c r="C268" s="102" t="s">
        <v>25</v>
      </c>
      <c r="D268" s="108">
        <f t="shared" ref="D268:I268" si="17">SUM(D242:D267)</f>
        <v>873875</v>
      </c>
      <c r="E268" s="108">
        <f t="shared" si="17"/>
        <v>1006030</v>
      </c>
      <c r="F268" s="108">
        <f t="shared" si="17"/>
        <v>1006030</v>
      </c>
      <c r="G268" s="108">
        <f t="shared" si="17"/>
        <v>1026030</v>
      </c>
      <c r="H268" s="109">
        <f t="shared" si="17"/>
        <v>829832</v>
      </c>
      <c r="I268" s="110">
        <f t="shared" si="17"/>
        <v>1020205</v>
      </c>
      <c r="J268" s="111"/>
      <c r="K268" s="111"/>
    </row>
    <row r="269" spans="1:11" s="102" customFormat="1" ht="15.75" thickTop="1" x14ac:dyDescent="0.2">
      <c r="B269" s="103"/>
      <c r="D269" s="104"/>
      <c r="E269" s="104"/>
      <c r="F269" s="104"/>
      <c r="G269" s="104"/>
      <c r="H269" s="105"/>
      <c r="I269" s="107"/>
      <c r="J269" s="111"/>
    </row>
    <row r="270" spans="1:11" s="102" customFormat="1" x14ac:dyDescent="0.2">
      <c r="A270" s="102">
        <v>13100030</v>
      </c>
      <c r="B270" s="102" t="s">
        <v>165</v>
      </c>
      <c r="D270" s="104"/>
      <c r="E270" s="104"/>
      <c r="F270" s="104"/>
      <c r="G270" s="104"/>
      <c r="H270" s="105"/>
      <c r="I270" s="107"/>
      <c r="J270" s="111"/>
    </row>
    <row r="271" spans="1:11" s="102" customFormat="1" x14ac:dyDescent="0.2">
      <c r="A271" s="102">
        <v>13100030</v>
      </c>
      <c r="B271" s="103">
        <v>51000</v>
      </c>
      <c r="C271" s="102" t="s">
        <v>17</v>
      </c>
      <c r="D271" s="104">
        <v>8094175</v>
      </c>
      <c r="E271" s="104">
        <f>8368002-14655-56827</f>
        <v>8296520</v>
      </c>
      <c r="F271" s="104">
        <f>8368002-14655-56827</f>
        <v>8296520</v>
      </c>
      <c r="G271" s="104">
        <f>(8368002-14655-56827)+-521470.039999999</f>
        <v>7775049.9600000009</v>
      </c>
      <c r="H271" s="105">
        <v>8485718</v>
      </c>
      <c r="I271" s="107">
        <v>8296520</v>
      </c>
      <c r="J271" s="111"/>
    </row>
    <row r="272" spans="1:11" s="102" customFormat="1" x14ac:dyDescent="0.2">
      <c r="A272" s="102">
        <v>13100030</v>
      </c>
      <c r="B272" s="103">
        <v>51270</v>
      </c>
      <c r="C272" s="102" t="s">
        <v>166</v>
      </c>
      <c r="D272" s="104">
        <v>2778</v>
      </c>
      <c r="E272" s="104">
        <v>20000</v>
      </c>
      <c r="F272" s="104">
        <v>20000</v>
      </c>
      <c r="G272" s="104">
        <v>20000</v>
      </c>
      <c r="H272" s="105">
        <v>2000</v>
      </c>
      <c r="I272" s="107">
        <v>20000</v>
      </c>
      <c r="J272" s="111"/>
    </row>
    <row r="273" spans="1:11" s="102" customFormat="1" x14ac:dyDescent="0.2">
      <c r="A273" s="102">
        <v>13100030</v>
      </c>
      <c r="B273" s="103">
        <v>51500</v>
      </c>
      <c r="C273" s="102" t="s">
        <v>20</v>
      </c>
      <c r="D273" s="104">
        <v>296699</v>
      </c>
      <c r="E273" s="104">
        <v>315000</v>
      </c>
      <c r="F273" s="104">
        <v>315000</v>
      </c>
      <c r="G273" s="104">
        <f>315000+24248</f>
        <v>339248</v>
      </c>
      <c r="H273" s="105">
        <v>315000</v>
      </c>
      <c r="I273" s="107">
        <v>315000</v>
      </c>
      <c r="J273" s="111"/>
    </row>
    <row r="274" spans="1:11" s="102" customFormat="1" x14ac:dyDescent="0.2">
      <c r="A274" s="102">
        <v>13100030</v>
      </c>
      <c r="B274" s="103">
        <v>51520</v>
      </c>
      <c r="C274" s="102" t="s">
        <v>167</v>
      </c>
      <c r="D274" s="104">
        <v>987700</v>
      </c>
      <c r="E274" s="104">
        <v>1100000</v>
      </c>
      <c r="F274" s="104">
        <v>1100000</v>
      </c>
      <c r="G274" s="104">
        <v>1100000</v>
      </c>
      <c r="H274" s="105">
        <v>1100000</v>
      </c>
      <c r="I274" s="107">
        <v>1100000</v>
      </c>
      <c r="J274" s="111"/>
    </row>
    <row r="275" spans="1:11" s="102" customFormat="1" x14ac:dyDescent="0.2">
      <c r="A275" s="102">
        <v>13100030</v>
      </c>
      <c r="B275" s="103">
        <v>51530</v>
      </c>
      <c r="C275" s="102" t="s">
        <v>144</v>
      </c>
      <c r="D275" s="104">
        <v>452690</v>
      </c>
      <c r="E275" s="104">
        <v>386000</v>
      </c>
      <c r="F275" s="104">
        <v>386000</v>
      </c>
      <c r="G275" s="104">
        <v>386000</v>
      </c>
      <c r="H275" s="105">
        <v>386000</v>
      </c>
      <c r="I275" s="107">
        <v>386000</v>
      </c>
      <c r="J275" s="111"/>
    </row>
    <row r="276" spans="1:11" s="102" customFormat="1" x14ac:dyDescent="0.2">
      <c r="A276" s="102">
        <v>13100030</v>
      </c>
      <c r="B276" s="103">
        <v>51540</v>
      </c>
      <c r="C276" s="102" t="s">
        <v>168</v>
      </c>
      <c r="D276" s="104">
        <v>221047</v>
      </c>
      <c r="E276" s="104">
        <v>179730</v>
      </c>
      <c r="F276" s="104">
        <v>179730</v>
      </c>
      <c r="G276" s="104">
        <v>179730</v>
      </c>
      <c r="H276" s="105">
        <v>180000</v>
      </c>
      <c r="I276" s="107">
        <v>179730</v>
      </c>
      <c r="J276" s="111"/>
    </row>
    <row r="277" spans="1:11" s="102" customFormat="1" x14ac:dyDescent="0.2">
      <c r="A277" s="102">
        <v>13100030</v>
      </c>
      <c r="B277" s="103">
        <v>51610</v>
      </c>
      <c r="C277" s="102" t="s">
        <v>169</v>
      </c>
      <c r="D277" s="104">
        <v>111477</v>
      </c>
      <c r="E277" s="104">
        <v>119000</v>
      </c>
      <c r="F277" s="104">
        <v>119000</v>
      </c>
      <c r="G277" s="104">
        <v>119000</v>
      </c>
      <c r="H277" s="105">
        <v>120000</v>
      </c>
      <c r="I277" s="107">
        <v>119000</v>
      </c>
      <c r="J277" s="111"/>
    </row>
    <row r="278" spans="1:11" s="102" customFormat="1" x14ac:dyDescent="0.2">
      <c r="A278" s="102">
        <v>13100030</v>
      </c>
      <c r="B278" s="103">
        <v>51700</v>
      </c>
      <c r="C278" s="102" t="s">
        <v>170</v>
      </c>
      <c r="D278" s="104">
        <v>592401</v>
      </c>
      <c r="E278" s="104">
        <v>520000</v>
      </c>
      <c r="F278" s="104">
        <v>520000</v>
      </c>
      <c r="G278" s="104">
        <f>520000+27234</f>
        <v>547234</v>
      </c>
      <c r="H278" s="105">
        <v>520000</v>
      </c>
      <c r="I278" s="107">
        <v>520000</v>
      </c>
      <c r="J278" s="111"/>
    </row>
    <row r="279" spans="1:11" s="102" customFormat="1" x14ac:dyDescent="0.2">
      <c r="A279" s="102">
        <v>13100030</v>
      </c>
      <c r="B279" s="103">
        <v>51800</v>
      </c>
      <c r="C279" s="102" t="s">
        <v>56</v>
      </c>
      <c r="D279" s="104">
        <v>286901</v>
      </c>
      <c r="E279" s="104">
        <v>320000</v>
      </c>
      <c r="F279" s="104">
        <v>320000</v>
      </c>
      <c r="G279" s="104">
        <v>320000</v>
      </c>
      <c r="H279" s="105">
        <v>250000</v>
      </c>
      <c r="I279" s="107">
        <v>320000</v>
      </c>
      <c r="J279" s="111"/>
    </row>
    <row r="280" spans="1:11" s="102" customFormat="1" x14ac:dyDescent="0.2">
      <c r="A280" s="102">
        <v>13100030</v>
      </c>
      <c r="B280" s="103">
        <v>51801</v>
      </c>
      <c r="C280" s="102" t="s">
        <v>171</v>
      </c>
      <c r="D280" s="104">
        <v>206863</v>
      </c>
      <c r="E280" s="104">
        <v>300000</v>
      </c>
      <c r="F280" s="104">
        <v>300000</v>
      </c>
      <c r="G280" s="104">
        <v>300000</v>
      </c>
      <c r="H280" s="105">
        <v>250000</v>
      </c>
      <c r="I280" s="107">
        <v>300000</v>
      </c>
      <c r="J280" s="111"/>
    </row>
    <row r="281" spans="1:11" s="102" customFormat="1" x14ac:dyDescent="0.2">
      <c r="A281" s="102">
        <v>13100030</v>
      </c>
      <c r="B281" s="103">
        <v>52360</v>
      </c>
      <c r="C281" s="102" t="s">
        <v>32</v>
      </c>
      <c r="D281" s="104">
        <v>6332</v>
      </c>
      <c r="E281" s="104">
        <v>6000</v>
      </c>
      <c r="F281" s="104">
        <v>6000</v>
      </c>
      <c r="G281" s="104">
        <v>6000</v>
      </c>
      <c r="H281" s="105">
        <v>3000</v>
      </c>
      <c r="I281" s="107">
        <v>6123</v>
      </c>
      <c r="J281" s="111"/>
    </row>
    <row r="282" spans="1:11" s="102" customFormat="1" x14ac:dyDescent="0.2">
      <c r="A282" s="102">
        <v>13100030</v>
      </c>
      <c r="B282" s="103">
        <v>52780</v>
      </c>
      <c r="C282" s="102" t="s">
        <v>172</v>
      </c>
      <c r="D282" s="104">
        <v>172077</v>
      </c>
      <c r="E282" s="104">
        <v>169376</v>
      </c>
      <c r="F282" s="104">
        <v>169376</v>
      </c>
      <c r="G282" s="104">
        <v>169376</v>
      </c>
      <c r="H282" s="105">
        <v>169400</v>
      </c>
      <c r="I282" s="107">
        <v>172840</v>
      </c>
      <c r="J282" s="111"/>
    </row>
    <row r="283" spans="1:11" s="102" customFormat="1" x14ac:dyDescent="0.2">
      <c r="A283" s="102">
        <v>13100030</v>
      </c>
      <c r="B283" s="103">
        <v>53520</v>
      </c>
      <c r="C283" s="102" t="s">
        <v>173</v>
      </c>
      <c r="D283" s="104">
        <v>13878</v>
      </c>
      <c r="E283" s="104">
        <v>25152</v>
      </c>
      <c r="F283" s="104">
        <v>25152</v>
      </c>
      <c r="G283" s="104">
        <v>25152</v>
      </c>
      <c r="H283" s="105">
        <v>25000</v>
      </c>
      <c r="I283" s="107">
        <v>25666</v>
      </c>
      <c r="J283" s="111"/>
    </row>
    <row r="284" spans="1:11" s="102" customFormat="1" ht="15.75" thickBot="1" x14ac:dyDescent="0.25">
      <c r="B284" s="103"/>
      <c r="C284" s="114" t="s">
        <v>25</v>
      </c>
      <c r="D284" s="108">
        <f t="shared" ref="D284:I284" si="18">SUM(D271:D283)</f>
        <v>11445018</v>
      </c>
      <c r="E284" s="108">
        <f t="shared" si="18"/>
        <v>11756778</v>
      </c>
      <c r="F284" s="108">
        <f t="shared" si="18"/>
        <v>11756778</v>
      </c>
      <c r="G284" s="108">
        <f t="shared" si="18"/>
        <v>11286789.960000001</v>
      </c>
      <c r="H284" s="109">
        <f t="shared" si="18"/>
        <v>11806118</v>
      </c>
      <c r="I284" s="110">
        <f t="shared" si="18"/>
        <v>11760879</v>
      </c>
      <c r="J284" s="111"/>
      <c r="K284" s="111"/>
    </row>
    <row r="285" spans="1:11" s="102" customFormat="1" ht="15.75" thickTop="1" x14ac:dyDescent="0.2">
      <c r="B285" s="103"/>
      <c r="D285" s="104"/>
      <c r="E285" s="104"/>
      <c r="F285" s="104"/>
      <c r="G285" s="104"/>
      <c r="H285" s="105"/>
      <c r="I285" s="107"/>
      <c r="J285" s="111"/>
    </row>
    <row r="286" spans="1:11" s="102" customFormat="1" x14ac:dyDescent="0.2">
      <c r="A286" s="102">
        <v>13100031</v>
      </c>
      <c r="B286" s="102" t="s">
        <v>174</v>
      </c>
      <c r="D286" s="104"/>
      <c r="E286" s="104"/>
      <c r="F286" s="104"/>
      <c r="G286" s="104"/>
      <c r="H286" s="105"/>
      <c r="I286" s="107"/>
      <c r="J286" s="111"/>
    </row>
    <row r="287" spans="1:11" s="102" customFormat="1" x14ac:dyDescent="0.2">
      <c r="A287" s="102">
        <v>13100031</v>
      </c>
      <c r="B287" s="103">
        <v>51000</v>
      </c>
      <c r="C287" s="102" t="s">
        <v>17</v>
      </c>
      <c r="D287" s="104">
        <v>593398</v>
      </c>
      <c r="E287" s="104">
        <v>506585</v>
      </c>
      <c r="F287" s="104">
        <v>506585</v>
      </c>
      <c r="G287" s="104">
        <v>506585</v>
      </c>
      <c r="H287" s="105">
        <v>506585</v>
      </c>
      <c r="I287" s="107">
        <v>506585</v>
      </c>
      <c r="J287" s="111"/>
    </row>
    <row r="288" spans="1:11" s="102" customFormat="1" x14ac:dyDescent="0.2">
      <c r="A288" s="102">
        <v>13100031</v>
      </c>
      <c r="B288" s="103">
        <v>51300</v>
      </c>
      <c r="C288" s="102" t="s">
        <v>175</v>
      </c>
      <c r="D288" s="104">
        <v>232741</v>
      </c>
      <c r="E288" s="104">
        <v>182000</v>
      </c>
      <c r="F288" s="104">
        <v>182000</v>
      </c>
      <c r="G288" s="104">
        <f>182000+44500</f>
        <v>226500</v>
      </c>
      <c r="H288" s="105">
        <v>200000</v>
      </c>
      <c r="I288" s="107">
        <v>182000</v>
      </c>
      <c r="J288" s="111"/>
    </row>
    <row r="289" spans="1:11" s="102" customFormat="1" x14ac:dyDescent="0.2">
      <c r="A289" s="102">
        <v>13100031</v>
      </c>
      <c r="B289" s="103">
        <v>51510</v>
      </c>
      <c r="C289" s="102" t="s">
        <v>176</v>
      </c>
      <c r="D289" s="104">
        <v>53277</v>
      </c>
      <c r="E289" s="104">
        <v>60000</v>
      </c>
      <c r="F289" s="104">
        <v>60000</v>
      </c>
      <c r="G289" s="104">
        <v>60000</v>
      </c>
      <c r="H289" s="105">
        <v>53000</v>
      </c>
      <c r="I289" s="107">
        <v>60000</v>
      </c>
      <c r="J289" s="111"/>
    </row>
    <row r="290" spans="1:11" s="102" customFormat="1" x14ac:dyDescent="0.2">
      <c r="A290" s="102">
        <v>13100031</v>
      </c>
      <c r="B290" s="103">
        <v>51801</v>
      </c>
      <c r="C290" s="102" t="s">
        <v>177</v>
      </c>
      <c r="D290" s="104">
        <v>576</v>
      </c>
      <c r="E290" s="104">
        <v>0</v>
      </c>
      <c r="F290" s="104">
        <v>0</v>
      </c>
      <c r="G290" s="104">
        <v>0</v>
      </c>
      <c r="H290" s="105">
        <v>0</v>
      </c>
      <c r="I290" s="107">
        <v>0</v>
      </c>
      <c r="J290" s="111"/>
    </row>
    <row r="291" spans="1:11" s="102" customFormat="1" x14ac:dyDescent="0.2">
      <c r="A291" s="102">
        <v>13100031</v>
      </c>
      <c r="B291" s="103">
        <v>52320</v>
      </c>
      <c r="C291" s="102" t="s">
        <v>29</v>
      </c>
      <c r="D291" s="104">
        <v>0</v>
      </c>
      <c r="E291" s="104">
        <v>400</v>
      </c>
      <c r="F291" s="104">
        <v>400</v>
      </c>
      <c r="G291" s="104">
        <v>400</v>
      </c>
      <c r="H291" s="105">
        <v>0</v>
      </c>
      <c r="I291" s="107">
        <v>408</v>
      </c>
      <c r="J291" s="111"/>
    </row>
    <row r="292" spans="1:11" s="102" customFormat="1" x14ac:dyDescent="0.2">
      <c r="A292" s="102">
        <v>13100031</v>
      </c>
      <c r="B292" s="103">
        <v>52330</v>
      </c>
      <c r="C292" s="102" t="s">
        <v>30</v>
      </c>
      <c r="D292" s="104">
        <v>17415</v>
      </c>
      <c r="E292" s="104">
        <v>30000</v>
      </c>
      <c r="F292" s="104">
        <v>30000</v>
      </c>
      <c r="G292" s="104">
        <v>30000</v>
      </c>
      <c r="H292" s="105">
        <v>25000</v>
      </c>
      <c r="I292" s="107">
        <v>30614</v>
      </c>
      <c r="J292" s="111"/>
    </row>
    <row r="293" spans="1:11" s="102" customFormat="1" x14ac:dyDescent="0.2">
      <c r="A293" s="102">
        <v>13100031</v>
      </c>
      <c r="B293" s="103">
        <v>52350</v>
      </c>
      <c r="C293" s="102" t="s">
        <v>31</v>
      </c>
      <c r="D293" s="104">
        <v>5538</v>
      </c>
      <c r="E293" s="104">
        <v>5000</v>
      </c>
      <c r="F293" s="104">
        <v>5000</v>
      </c>
      <c r="G293" s="104">
        <v>5000</v>
      </c>
      <c r="H293" s="105">
        <v>2500</v>
      </c>
      <c r="I293" s="107">
        <v>5102</v>
      </c>
      <c r="J293" s="111"/>
    </row>
    <row r="294" spans="1:11" s="102" customFormat="1" x14ac:dyDescent="0.2">
      <c r="A294" s="102">
        <v>13100031</v>
      </c>
      <c r="B294" s="103">
        <v>52480</v>
      </c>
      <c r="C294" s="102" t="s">
        <v>40</v>
      </c>
      <c r="D294" s="104">
        <v>8208</v>
      </c>
      <c r="E294" s="104">
        <v>10000</v>
      </c>
      <c r="F294" s="104">
        <v>10000</v>
      </c>
      <c r="G294" s="104">
        <v>10000</v>
      </c>
      <c r="H294" s="105">
        <v>10000</v>
      </c>
      <c r="I294" s="107">
        <v>10205</v>
      </c>
      <c r="J294" s="111"/>
    </row>
    <row r="295" spans="1:11" s="102" customFormat="1" x14ac:dyDescent="0.2">
      <c r="A295" s="102">
        <v>13100031</v>
      </c>
      <c r="B295" s="103">
        <v>52570</v>
      </c>
      <c r="C295" s="102" t="s">
        <v>117</v>
      </c>
      <c r="D295" s="104">
        <v>22283</v>
      </c>
      <c r="E295" s="104">
        <v>20000</v>
      </c>
      <c r="F295" s="104">
        <v>20000</v>
      </c>
      <c r="G295" s="104">
        <v>20000</v>
      </c>
      <c r="H295" s="105">
        <v>20000</v>
      </c>
      <c r="I295" s="107">
        <v>20409</v>
      </c>
      <c r="J295" s="111"/>
    </row>
    <row r="296" spans="1:11" s="102" customFormat="1" x14ac:dyDescent="0.2">
      <c r="A296" s="102">
        <v>13100031</v>
      </c>
      <c r="B296" s="103">
        <v>52790</v>
      </c>
      <c r="C296" s="102" t="s">
        <v>178</v>
      </c>
      <c r="D296" s="104">
        <v>0</v>
      </c>
      <c r="E296" s="104">
        <v>7000</v>
      </c>
      <c r="F296" s="104">
        <v>7000</v>
      </c>
      <c r="G296" s="104">
        <v>7000</v>
      </c>
      <c r="H296" s="105">
        <v>3000</v>
      </c>
      <c r="I296" s="107">
        <v>7143</v>
      </c>
      <c r="J296" s="111"/>
    </row>
    <row r="297" spans="1:11" s="102" customFormat="1" x14ac:dyDescent="0.2">
      <c r="A297" s="102">
        <v>13100031</v>
      </c>
      <c r="B297" s="103">
        <v>53260</v>
      </c>
      <c r="C297" s="102" t="s">
        <v>179</v>
      </c>
      <c r="D297" s="104">
        <v>5764</v>
      </c>
      <c r="E297" s="104">
        <v>8000</v>
      </c>
      <c r="F297" s="104">
        <v>8000</v>
      </c>
      <c r="G297" s="104">
        <v>8000</v>
      </c>
      <c r="H297" s="105">
        <v>11000</v>
      </c>
      <c r="I297" s="107">
        <v>8164</v>
      </c>
      <c r="J297" s="111"/>
    </row>
    <row r="298" spans="1:11" s="102" customFormat="1" x14ac:dyDescent="0.2">
      <c r="A298" s="102">
        <v>13100031</v>
      </c>
      <c r="B298" s="103">
        <v>53450</v>
      </c>
      <c r="C298" s="102" t="s">
        <v>180</v>
      </c>
      <c r="D298" s="104">
        <v>3192</v>
      </c>
      <c r="E298" s="104">
        <v>6000</v>
      </c>
      <c r="F298" s="104">
        <v>6000</v>
      </c>
      <c r="G298" s="104">
        <v>6000</v>
      </c>
      <c r="H298" s="105">
        <v>4500</v>
      </c>
      <c r="I298" s="107">
        <v>6123</v>
      </c>
      <c r="J298" s="111"/>
    </row>
    <row r="299" spans="1:11" s="102" customFormat="1" x14ac:dyDescent="0.2">
      <c r="A299" s="102">
        <v>13100031</v>
      </c>
      <c r="B299" s="103">
        <v>53510</v>
      </c>
      <c r="C299" s="102" t="s">
        <v>181</v>
      </c>
      <c r="D299" s="104">
        <v>26836</v>
      </c>
      <c r="E299" s="104">
        <v>25748</v>
      </c>
      <c r="F299" s="104">
        <v>25748</v>
      </c>
      <c r="G299" s="104">
        <v>25748</v>
      </c>
      <c r="H299" s="105">
        <v>20000</v>
      </c>
      <c r="I299" s="107">
        <v>26275</v>
      </c>
      <c r="J299" s="111"/>
    </row>
    <row r="300" spans="1:11" s="102" customFormat="1" ht="15.75" thickBot="1" x14ac:dyDescent="0.25">
      <c r="B300" s="103"/>
      <c r="C300" s="102" t="s">
        <v>25</v>
      </c>
      <c r="D300" s="108">
        <f t="shared" ref="D300:I300" si="19">SUM(D287:D299)</f>
        <v>969228</v>
      </c>
      <c r="E300" s="108">
        <f t="shared" si="19"/>
        <v>860733</v>
      </c>
      <c r="F300" s="108">
        <f t="shared" si="19"/>
        <v>860733</v>
      </c>
      <c r="G300" s="108">
        <f t="shared" si="19"/>
        <v>905233</v>
      </c>
      <c r="H300" s="109">
        <f t="shared" si="19"/>
        <v>855585</v>
      </c>
      <c r="I300" s="110">
        <f t="shared" si="19"/>
        <v>863028</v>
      </c>
      <c r="J300" s="111"/>
      <c r="K300" s="111"/>
    </row>
    <row r="301" spans="1:11" s="102" customFormat="1" ht="15.75" thickTop="1" x14ac:dyDescent="0.2">
      <c r="B301" s="103"/>
      <c r="D301" s="104"/>
      <c r="E301" s="104"/>
      <c r="F301" s="104"/>
      <c r="G301" s="104"/>
      <c r="H301" s="105"/>
      <c r="I301" s="107"/>
      <c r="J301" s="111"/>
    </row>
    <row r="302" spans="1:11" s="102" customFormat="1" x14ac:dyDescent="0.2">
      <c r="A302" s="102">
        <v>13202010</v>
      </c>
      <c r="B302" s="102" t="s">
        <v>182</v>
      </c>
      <c r="D302" s="104"/>
      <c r="E302" s="104"/>
      <c r="F302" s="104"/>
      <c r="G302" s="104"/>
      <c r="H302" s="105"/>
      <c r="I302" s="107"/>
      <c r="J302" s="111"/>
    </row>
    <row r="303" spans="1:11" s="102" customFormat="1" x14ac:dyDescent="0.2">
      <c r="A303" s="102">
        <v>13202010</v>
      </c>
      <c r="B303" s="103">
        <v>51000</v>
      </c>
      <c r="C303" s="102" t="s">
        <v>17</v>
      </c>
      <c r="D303" s="104">
        <v>177952</v>
      </c>
      <c r="E303" s="104">
        <v>181624</v>
      </c>
      <c r="F303" s="104">
        <v>181624</v>
      </c>
      <c r="G303" s="104">
        <v>179991.04000000001</v>
      </c>
      <c r="H303" s="105">
        <v>181624</v>
      </c>
      <c r="I303" s="107">
        <v>181624</v>
      </c>
      <c r="J303" s="111"/>
    </row>
    <row r="304" spans="1:11" s="102" customFormat="1" x14ac:dyDescent="0.2">
      <c r="A304" s="102">
        <v>13202010</v>
      </c>
      <c r="B304" s="103">
        <v>51300</v>
      </c>
      <c r="C304" s="102" t="s">
        <v>27</v>
      </c>
      <c r="D304" s="104">
        <v>41855</v>
      </c>
      <c r="E304" s="104">
        <v>22000</v>
      </c>
      <c r="F304" s="104">
        <v>22000</v>
      </c>
      <c r="G304" s="104">
        <v>20241</v>
      </c>
      <c r="H304" s="105">
        <v>22000</v>
      </c>
      <c r="I304" s="107">
        <v>22000</v>
      </c>
      <c r="J304" s="111"/>
    </row>
    <row r="305" spans="1:11" s="102" customFormat="1" x14ac:dyDescent="0.2">
      <c r="A305" s="102">
        <v>13202010</v>
      </c>
      <c r="B305" s="103">
        <v>51500</v>
      </c>
      <c r="C305" s="102" t="s">
        <v>20</v>
      </c>
      <c r="D305" s="104">
        <v>12790</v>
      </c>
      <c r="E305" s="104">
        <v>14500</v>
      </c>
      <c r="F305" s="104">
        <v>14500</v>
      </c>
      <c r="G305" s="104">
        <v>12872.44</v>
      </c>
      <c r="H305" s="105">
        <v>14500</v>
      </c>
      <c r="I305" s="107">
        <v>14500</v>
      </c>
      <c r="J305" s="111"/>
    </row>
    <row r="306" spans="1:11" s="102" customFormat="1" x14ac:dyDescent="0.2">
      <c r="A306" s="102">
        <v>13202010</v>
      </c>
      <c r="B306" s="103">
        <v>51530</v>
      </c>
      <c r="C306" s="102" t="s">
        <v>183</v>
      </c>
      <c r="D306" s="104">
        <v>1746</v>
      </c>
      <c r="E306" s="104">
        <v>3000</v>
      </c>
      <c r="F306" s="104">
        <v>3000</v>
      </c>
      <c r="G306" s="104">
        <v>3000</v>
      </c>
      <c r="H306" s="105">
        <v>3200</v>
      </c>
      <c r="I306" s="107">
        <v>3000</v>
      </c>
      <c r="J306" s="111"/>
    </row>
    <row r="307" spans="1:11" s="102" customFormat="1" x14ac:dyDescent="0.2">
      <c r="A307" s="102">
        <v>13202010</v>
      </c>
      <c r="B307" s="103">
        <v>51700</v>
      </c>
      <c r="C307" s="102" t="s">
        <v>170</v>
      </c>
      <c r="D307" s="104">
        <v>8436</v>
      </c>
      <c r="E307" s="104">
        <v>8000</v>
      </c>
      <c r="F307" s="104">
        <v>8000</v>
      </c>
      <c r="G307" s="104">
        <v>8000</v>
      </c>
      <c r="H307" s="105">
        <v>8000</v>
      </c>
      <c r="I307" s="107">
        <v>8000</v>
      </c>
      <c r="J307" s="111"/>
    </row>
    <row r="308" spans="1:11" s="102" customFormat="1" x14ac:dyDescent="0.2">
      <c r="A308" s="102">
        <v>13202010</v>
      </c>
      <c r="B308" s="103">
        <v>51800</v>
      </c>
      <c r="C308" s="102" t="s">
        <v>184</v>
      </c>
      <c r="D308" s="104">
        <v>1611</v>
      </c>
      <c r="E308" s="104">
        <v>0</v>
      </c>
      <c r="F308" s="104">
        <v>0</v>
      </c>
      <c r="G308" s="104">
        <v>0</v>
      </c>
      <c r="H308" s="105">
        <v>0</v>
      </c>
      <c r="I308" s="107">
        <v>0</v>
      </c>
      <c r="J308" s="111"/>
    </row>
    <row r="309" spans="1:11" s="102" customFormat="1" x14ac:dyDescent="0.2">
      <c r="A309" s="102">
        <v>13202010</v>
      </c>
      <c r="B309" s="103">
        <v>52100</v>
      </c>
      <c r="C309" s="102" t="s">
        <v>185</v>
      </c>
      <c r="D309" s="104">
        <v>12230</v>
      </c>
      <c r="E309" s="104">
        <v>14000</v>
      </c>
      <c r="F309" s="104">
        <v>14000</v>
      </c>
      <c r="G309" s="104">
        <v>14000</v>
      </c>
      <c r="H309" s="105">
        <v>14000</v>
      </c>
      <c r="I309" s="107">
        <v>14286</v>
      </c>
      <c r="J309" s="111"/>
    </row>
    <row r="310" spans="1:11" s="102" customFormat="1" x14ac:dyDescent="0.2">
      <c r="A310" s="102">
        <v>13202010</v>
      </c>
      <c r="B310" s="103">
        <v>52250</v>
      </c>
      <c r="C310" s="102" t="s">
        <v>21</v>
      </c>
      <c r="D310" s="104">
        <v>1141</v>
      </c>
      <c r="E310" s="104">
        <v>1500</v>
      </c>
      <c r="F310" s="104">
        <v>1500</v>
      </c>
      <c r="G310" s="104">
        <v>1500</v>
      </c>
      <c r="H310" s="105">
        <v>1500</v>
      </c>
      <c r="I310" s="107">
        <v>1531</v>
      </c>
      <c r="J310" s="111"/>
    </row>
    <row r="311" spans="1:11" s="102" customFormat="1" x14ac:dyDescent="0.2">
      <c r="A311" s="102">
        <v>13202010</v>
      </c>
      <c r="B311" s="103">
        <v>52310</v>
      </c>
      <c r="C311" s="102" t="s">
        <v>38</v>
      </c>
      <c r="D311" s="104">
        <v>225</v>
      </c>
      <c r="E311" s="104">
        <v>560</v>
      </c>
      <c r="F311" s="104">
        <v>560</v>
      </c>
      <c r="G311" s="104">
        <v>560</v>
      </c>
      <c r="H311" s="105">
        <v>560</v>
      </c>
      <c r="I311" s="107">
        <v>571</v>
      </c>
      <c r="J311" s="111"/>
    </row>
    <row r="312" spans="1:11" s="102" customFormat="1" x14ac:dyDescent="0.2">
      <c r="A312" s="102">
        <v>13202010</v>
      </c>
      <c r="B312" s="103">
        <v>52455</v>
      </c>
      <c r="C312" s="102" t="s">
        <v>186</v>
      </c>
      <c r="D312" s="104">
        <v>21013</v>
      </c>
      <c r="E312" s="104">
        <v>21000</v>
      </c>
      <c r="F312" s="104">
        <v>21000</v>
      </c>
      <c r="G312" s="104">
        <v>21000</v>
      </c>
      <c r="H312" s="105">
        <v>21000</v>
      </c>
      <c r="I312" s="107">
        <v>21430</v>
      </c>
      <c r="J312" s="111"/>
    </row>
    <row r="313" spans="1:11" s="102" customFormat="1" x14ac:dyDescent="0.2">
      <c r="A313" s="102">
        <v>13202010</v>
      </c>
      <c r="B313" s="103">
        <v>52780</v>
      </c>
      <c r="C313" s="102" t="s">
        <v>187</v>
      </c>
      <c r="D313" s="104">
        <v>8087</v>
      </c>
      <c r="E313" s="104">
        <v>7420</v>
      </c>
      <c r="F313" s="104">
        <v>7420</v>
      </c>
      <c r="G313" s="104">
        <v>7420</v>
      </c>
      <c r="H313" s="105">
        <v>10182</v>
      </c>
      <c r="I313" s="107">
        <v>7572</v>
      </c>
      <c r="J313" s="111"/>
    </row>
    <row r="314" spans="1:11" s="102" customFormat="1" x14ac:dyDescent="0.2">
      <c r="A314" s="102">
        <v>13202010</v>
      </c>
      <c r="B314" s="103">
        <v>52790</v>
      </c>
      <c r="C314" s="102" t="s">
        <v>188</v>
      </c>
      <c r="D314" s="104">
        <v>0</v>
      </c>
      <c r="E314" s="104">
        <v>2762</v>
      </c>
      <c r="F314" s="104">
        <v>2762</v>
      </c>
      <c r="G314" s="104">
        <v>2762</v>
      </c>
      <c r="H314" s="105">
        <v>0</v>
      </c>
      <c r="I314" s="107">
        <v>2818</v>
      </c>
      <c r="J314" s="111"/>
    </row>
    <row r="315" spans="1:11" s="102" customFormat="1" x14ac:dyDescent="0.2">
      <c r="A315" s="102">
        <v>13202010</v>
      </c>
      <c r="B315" s="103">
        <v>53485</v>
      </c>
      <c r="C315" s="102" t="s">
        <v>189</v>
      </c>
      <c r="D315" s="104">
        <v>996</v>
      </c>
      <c r="E315" s="104">
        <v>2000</v>
      </c>
      <c r="F315" s="104">
        <v>2000</v>
      </c>
      <c r="G315" s="104">
        <v>2000</v>
      </c>
      <c r="H315" s="105">
        <v>2000</v>
      </c>
      <c r="I315" s="107">
        <v>2041</v>
      </c>
      <c r="J315" s="111"/>
    </row>
    <row r="316" spans="1:11" s="116" customFormat="1" x14ac:dyDescent="0.2">
      <c r="A316" s="102">
        <v>13202010</v>
      </c>
      <c r="B316" s="103">
        <v>55370</v>
      </c>
      <c r="C316" s="102" t="s">
        <v>124</v>
      </c>
      <c r="D316" s="104">
        <v>4326</v>
      </c>
      <c r="E316" s="104">
        <v>5000</v>
      </c>
      <c r="F316" s="104">
        <v>5000</v>
      </c>
      <c r="G316" s="104">
        <v>5000</v>
      </c>
      <c r="H316" s="105">
        <v>5000</v>
      </c>
      <c r="I316" s="107">
        <v>5102</v>
      </c>
      <c r="J316" s="111"/>
    </row>
    <row r="317" spans="1:11" s="102" customFormat="1" x14ac:dyDescent="0.2">
      <c r="A317" s="116">
        <v>13202010</v>
      </c>
      <c r="B317" s="117">
        <v>56375</v>
      </c>
      <c r="C317" s="102" t="s">
        <v>190</v>
      </c>
      <c r="D317" s="118">
        <v>50</v>
      </c>
      <c r="E317" s="118">
        <v>0</v>
      </c>
      <c r="F317" s="118">
        <v>0</v>
      </c>
      <c r="G317" s="118">
        <v>0</v>
      </c>
      <c r="H317" s="119">
        <v>0</v>
      </c>
      <c r="I317" s="107">
        <v>0</v>
      </c>
      <c r="J317" s="111"/>
    </row>
    <row r="318" spans="1:11" s="102" customFormat="1" ht="15.75" thickBot="1" x14ac:dyDescent="0.25">
      <c r="B318" s="103"/>
      <c r="C318" s="102" t="s">
        <v>25</v>
      </c>
      <c r="D318" s="108">
        <f t="shared" ref="D318:I318" si="20">SUM(D303:D317)</f>
        <v>292458</v>
      </c>
      <c r="E318" s="108">
        <f t="shared" si="20"/>
        <v>283366</v>
      </c>
      <c r="F318" s="108">
        <f t="shared" si="20"/>
        <v>283366</v>
      </c>
      <c r="G318" s="108">
        <f t="shared" si="20"/>
        <v>278346.48</v>
      </c>
      <c r="H318" s="109">
        <f t="shared" si="20"/>
        <v>283566</v>
      </c>
      <c r="I318" s="110">
        <f t="shared" si="20"/>
        <v>284475</v>
      </c>
      <c r="J318" s="111"/>
      <c r="K318" s="111"/>
    </row>
    <row r="319" spans="1:11" s="102" customFormat="1" ht="15.75" thickTop="1" x14ac:dyDescent="0.2">
      <c r="B319" s="103"/>
      <c r="D319" s="104" t="s">
        <v>15</v>
      </c>
      <c r="E319" s="104" t="s">
        <v>15</v>
      </c>
      <c r="F319" s="104" t="s">
        <v>15</v>
      </c>
      <c r="G319" s="104" t="s">
        <v>15</v>
      </c>
      <c r="H319" s="105" t="s">
        <v>15</v>
      </c>
      <c r="I319" s="107"/>
      <c r="J319" s="111"/>
    </row>
    <row r="320" spans="1:11" s="102" customFormat="1" x14ac:dyDescent="0.2">
      <c r="A320" s="102">
        <v>13300010</v>
      </c>
      <c r="B320" s="102" t="s">
        <v>191</v>
      </c>
      <c r="D320" s="104"/>
      <c r="E320" s="104"/>
      <c r="F320" s="104"/>
      <c r="G320" s="104"/>
      <c r="H320" s="105"/>
      <c r="I320" s="107"/>
      <c r="J320" s="111"/>
    </row>
    <row r="321" spans="1:14" s="102" customFormat="1" x14ac:dyDescent="0.2">
      <c r="A321" s="102">
        <v>13300010</v>
      </c>
      <c r="B321" s="103">
        <v>51300</v>
      </c>
      <c r="C321" s="102" t="s">
        <v>27</v>
      </c>
      <c r="D321" s="104">
        <v>12000</v>
      </c>
      <c r="E321" s="104">
        <v>11948</v>
      </c>
      <c r="F321" s="104">
        <v>11948</v>
      </c>
      <c r="G321" s="104">
        <f>11948-1198</f>
        <v>10750</v>
      </c>
      <c r="H321" s="105">
        <v>11948</v>
      </c>
      <c r="I321" s="107">
        <v>11948</v>
      </c>
      <c r="J321" s="111"/>
    </row>
    <row r="322" spans="1:14" s="102" customFormat="1" x14ac:dyDescent="0.2">
      <c r="A322" s="102">
        <v>13300010</v>
      </c>
      <c r="B322" s="103">
        <v>52150</v>
      </c>
      <c r="C322" s="102" t="s">
        <v>137</v>
      </c>
      <c r="D322" s="104">
        <v>0</v>
      </c>
      <c r="E322" s="104">
        <v>750</v>
      </c>
      <c r="F322" s="104">
        <v>750</v>
      </c>
      <c r="G322" s="104">
        <v>750</v>
      </c>
      <c r="H322" s="105">
        <v>750</v>
      </c>
      <c r="I322" s="107">
        <v>765</v>
      </c>
      <c r="J322" s="111"/>
    </row>
    <row r="323" spans="1:14" s="102" customFormat="1" x14ac:dyDescent="0.2">
      <c r="A323" s="102">
        <v>13300010</v>
      </c>
      <c r="B323" s="103">
        <v>53130</v>
      </c>
      <c r="C323" s="102" t="s">
        <v>36</v>
      </c>
      <c r="D323" s="104">
        <v>0</v>
      </c>
      <c r="E323" s="104">
        <v>1000</v>
      </c>
      <c r="F323" s="104">
        <v>1000</v>
      </c>
      <c r="G323" s="104">
        <v>0</v>
      </c>
      <c r="H323" s="105">
        <v>1000</v>
      </c>
      <c r="I323" s="107">
        <v>1020</v>
      </c>
      <c r="J323" s="111"/>
    </row>
    <row r="324" spans="1:14" s="102" customFormat="1" x14ac:dyDescent="0.2">
      <c r="A324" s="102">
        <v>13300010</v>
      </c>
      <c r="B324" s="103">
        <v>54090</v>
      </c>
      <c r="C324" s="102" t="s">
        <v>192</v>
      </c>
      <c r="D324" s="104">
        <v>0</v>
      </c>
      <c r="E324" s="104">
        <v>500</v>
      </c>
      <c r="F324" s="104">
        <v>500</v>
      </c>
      <c r="G324" s="104">
        <v>500</v>
      </c>
      <c r="H324" s="105">
        <v>500</v>
      </c>
      <c r="I324" s="107">
        <v>510</v>
      </c>
      <c r="J324" s="111"/>
    </row>
    <row r="325" spans="1:14" s="102" customFormat="1" ht="15.75" thickBot="1" x14ac:dyDescent="0.25">
      <c r="B325" s="103"/>
      <c r="C325" s="114" t="s">
        <v>25</v>
      </c>
      <c r="D325" s="108">
        <f t="shared" ref="D325:I325" si="21">SUM(D321:D324)</f>
        <v>12000</v>
      </c>
      <c r="E325" s="108">
        <f t="shared" si="21"/>
        <v>14198</v>
      </c>
      <c r="F325" s="108">
        <f t="shared" si="21"/>
        <v>14198</v>
      </c>
      <c r="G325" s="108">
        <f t="shared" si="21"/>
        <v>12000</v>
      </c>
      <c r="H325" s="109">
        <f t="shared" si="21"/>
        <v>14198</v>
      </c>
      <c r="I325" s="110">
        <f t="shared" si="21"/>
        <v>14243</v>
      </c>
      <c r="J325" s="111"/>
      <c r="K325" s="111"/>
    </row>
    <row r="326" spans="1:14" s="102" customFormat="1" ht="15.75" thickTop="1" x14ac:dyDescent="0.2">
      <c r="B326" s="103"/>
      <c r="D326" s="104"/>
      <c r="E326" s="104"/>
      <c r="F326" s="104"/>
      <c r="G326" s="104"/>
      <c r="H326" s="105"/>
      <c r="I326" s="107"/>
      <c r="J326" s="111"/>
    </row>
    <row r="327" spans="1:14" s="102" customFormat="1" x14ac:dyDescent="0.2">
      <c r="A327" s="102">
        <v>14000010</v>
      </c>
      <c r="B327" s="102" t="s">
        <v>193</v>
      </c>
      <c r="D327" s="104"/>
      <c r="E327" s="104"/>
      <c r="F327" s="104"/>
      <c r="G327" s="104"/>
      <c r="H327" s="105"/>
      <c r="I327" s="107"/>
      <c r="J327" s="111"/>
    </row>
    <row r="328" spans="1:14" s="102" customFormat="1" x14ac:dyDescent="0.2">
      <c r="A328" s="102">
        <v>14000010</v>
      </c>
      <c r="B328" s="103">
        <v>51000</v>
      </c>
      <c r="C328" s="102" t="s">
        <v>17</v>
      </c>
      <c r="D328" s="104">
        <v>319811</v>
      </c>
      <c r="E328" s="104">
        <v>275710</v>
      </c>
      <c r="F328" s="104">
        <v>275710</v>
      </c>
      <c r="G328" s="104">
        <f>269796-5046</f>
        <v>264750</v>
      </c>
      <c r="H328" s="105">
        <v>275710</v>
      </c>
      <c r="I328" s="107">
        <v>275710</v>
      </c>
      <c r="J328" s="111"/>
      <c r="M328" s="111">
        <f>E333+E340+E366+E373+E383+E391+E404+E416+E421+E430+E436+E442</f>
        <v>10268332</v>
      </c>
      <c r="N328" s="111">
        <f>K333+K340+K366+K373+K383+K391+K404+K416+K421+K430+K436+K442</f>
        <v>0</v>
      </c>
    </row>
    <row r="329" spans="1:14" s="102" customFormat="1" x14ac:dyDescent="0.2">
      <c r="A329" s="102">
        <v>14000010</v>
      </c>
      <c r="B329" s="103">
        <v>51500</v>
      </c>
      <c r="C329" s="102" t="s">
        <v>20</v>
      </c>
      <c r="D329" s="104"/>
      <c r="E329" s="104"/>
      <c r="F329" s="104"/>
      <c r="G329" s="104"/>
      <c r="H329" s="105">
        <v>7132</v>
      </c>
      <c r="I329" s="107">
        <v>0</v>
      </c>
      <c r="J329" s="111"/>
    </row>
    <row r="330" spans="1:14" s="102" customFormat="1" ht="30" x14ac:dyDescent="0.2">
      <c r="A330" s="102">
        <v>14000010</v>
      </c>
      <c r="B330" s="103">
        <v>51300</v>
      </c>
      <c r="C330" s="114" t="s">
        <v>194</v>
      </c>
      <c r="D330" s="104">
        <v>10999</v>
      </c>
      <c r="E330" s="104">
        <v>10998</v>
      </c>
      <c r="F330" s="104">
        <v>10998</v>
      </c>
      <c r="G330" s="104">
        <v>10998</v>
      </c>
      <c r="H330" s="105">
        <v>10999</v>
      </c>
      <c r="I330" s="107">
        <v>10998</v>
      </c>
      <c r="J330" s="111"/>
    </row>
    <row r="331" spans="1:14" s="102" customFormat="1" x14ac:dyDescent="0.2">
      <c r="A331" s="102">
        <v>14000010</v>
      </c>
      <c r="B331" s="113">
        <v>52680</v>
      </c>
      <c r="C331" s="102" t="s">
        <v>195</v>
      </c>
      <c r="D331" s="104">
        <v>248088</v>
      </c>
      <c r="E331" s="104">
        <v>300000</v>
      </c>
      <c r="F331" s="104">
        <v>300000</v>
      </c>
      <c r="G331" s="104">
        <v>300000</v>
      </c>
      <c r="H331" s="105">
        <v>300000</v>
      </c>
      <c r="I331" s="107">
        <v>306136</v>
      </c>
      <c r="J331" s="111"/>
    </row>
    <row r="332" spans="1:14" s="102" customFormat="1" x14ac:dyDescent="0.2">
      <c r="A332" s="102">
        <v>14000010</v>
      </c>
      <c r="B332" s="103">
        <v>53460</v>
      </c>
      <c r="C332" s="102" t="s">
        <v>196</v>
      </c>
      <c r="D332" s="104">
        <v>10080</v>
      </c>
      <c r="E332" s="104">
        <v>11250</v>
      </c>
      <c r="F332" s="104">
        <v>11250</v>
      </c>
      <c r="G332" s="104">
        <v>11250</v>
      </c>
      <c r="H332" s="105">
        <v>10500</v>
      </c>
      <c r="I332" s="107">
        <v>11480</v>
      </c>
      <c r="J332" s="111"/>
    </row>
    <row r="333" spans="1:14" s="102" customFormat="1" ht="15.75" thickBot="1" x14ac:dyDescent="0.25">
      <c r="B333" s="103"/>
      <c r="C333" s="114" t="s">
        <v>25</v>
      </c>
      <c r="D333" s="108">
        <f>SUM(D328:D332)</f>
        <v>588978</v>
      </c>
      <c r="E333" s="108">
        <f>SUM(E328:E332)</f>
        <v>597958</v>
      </c>
      <c r="F333" s="108">
        <f>SUM(F328:F332)</f>
        <v>597958</v>
      </c>
      <c r="G333" s="108">
        <f t="shared" ref="G333" si="22">SUM(G328:G332)</f>
        <v>586998</v>
      </c>
      <c r="H333" s="109">
        <f>SUM(H328:H332)</f>
        <v>604341</v>
      </c>
      <c r="I333" s="110">
        <f>SUM(I328:I332)</f>
        <v>604324</v>
      </c>
      <c r="J333" s="111"/>
      <c r="K333" s="111"/>
    </row>
    <row r="334" spans="1:14" s="102" customFormat="1" ht="15.75" thickTop="1" x14ac:dyDescent="0.2">
      <c r="B334" s="103"/>
      <c r="D334" s="104"/>
      <c r="E334" s="104"/>
      <c r="F334" s="104"/>
      <c r="G334" s="104"/>
      <c r="H334" s="105"/>
      <c r="I334" s="107"/>
      <c r="J334" s="111"/>
    </row>
    <row r="335" spans="1:14" s="102" customFormat="1" x14ac:dyDescent="0.2">
      <c r="A335" s="102">
        <v>14100010</v>
      </c>
      <c r="B335" s="102" t="s">
        <v>197</v>
      </c>
      <c r="D335" s="104"/>
      <c r="E335" s="104"/>
      <c r="F335" s="104"/>
      <c r="G335" s="104"/>
      <c r="H335" s="105"/>
      <c r="I335" s="107"/>
      <c r="J335" s="111"/>
    </row>
    <row r="336" spans="1:14" s="102" customFormat="1" x14ac:dyDescent="0.2">
      <c r="A336" s="102">
        <v>14100010</v>
      </c>
      <c r="B336" s="103">
        <v>51000</v>
      </c>
      <c r="C336" s="102" t="s">
        <v>17</v>
      </c>
      <c r="D336" s="104">
        <v>235983</v>
      </c>
      <c r="E336" s="104">
        <v>186761</v>
      </c>
      <c r="F336" s="104">
        <v>186761</v>
      </c>
      <c r="G336" s="104">
        <f>115515+2701</f>
        <v>118216</v>
      </c>
      <c r="H336" s="105">
        <v>186760.6</v>
      </c>
      <c r="I336" s="107">
        <v>186761</v>
      </c>
      <c r="J336" s="111"/>
    </row>
    <row r="337" spans="1:11" s="102" customFormat="1" x14ac:dyDescent="0.2">
      <c r="A337" s="102">
        <v>14100010</v>
      </c>
      <c r="B337" s="103">
        <v>52310</v>
      </c>
      <c r="C337" s="102" t="s">
        <v>38</v>
      </c>
      <c r="D337" s="104">
        <v>1178</v>
      </c>
      <c r="E337" s="104">
        <v>1500</v>
      </c>
      <c r="F337" s="104">
        <v>1500</v>
      </c>
      <c r="G337" s="104">
        <v>21500</v>
      </c>
      <c r="H337" s="105">
        <v>1500</v>
      </c>
      <c r="I337" s="107">
        <v>1531</v>
      </c>
      <c r="J337" s="111"/>
    </row>
    <row r="338" spans="1:11" s="102" customFormat="1" x14ac:dyDescent="0.2">
      <c r="A338" s="102">
        <v>14100010</v>
      </c>
      <c r="B338" s="103">
        <v>52335</v>
      </c>
      <c r="C338" s="102" t="s">
        <v>198</v>
      </c>
      <c r="D338" s="104">
        <v>920</v>
      </c>
      <c r="E338" s="104">
        <v>1050</v>
      </c>
      <c r="F338" s="104">
        <v>1050</v>
      </c>
      <c r="G338" s="104">
        <v>1050</v>
      </c>
      <c r="H338" s="105">
        <v>1050</v>
      </c>
      <c r="I338" s="107">
        <v>1071</v>
      </c>
      <c r="J338" s="111"/>
    </row>
    <row r="339" spans="1:11" s="102" customFormat="1" x14ac:dyDescent="0.2">
      <c r="A339" s="102">
        <v>14100010</v>
      </c>
      <c r="B339" s="113" t="s">
        <v>141</v>
      </c>
      <c r="C339" s="102" t="s">
        <v>199</v>
      </c>
      <c r="D339" s="104"/>
      <c r="E339" s="104"/>
      <c r="F339" s="104"/>
      <c r="G339" s="104"/>
      <c r="H339" s="105">
        <v>0</v>
      </c>
      <c r="I339" s="107">
        <v>0</v>
      </c>
      <c r="J339" s="111"/>
    </row>
    <row r="340" spans="1:11" s="102" customFormat="1" ht="15.75" thickBot="1" x14ac:dyDescent="0.25">
      <c r="B340" s="103"/>
      <c r="C340" s="102" t="s">
        <v>25</v>
      </c>
      <c r="D340" s="108">
        <f>SUM(D336:D338)</f>
        <v>238081</v>
      </c>
      <c r="E340" s="108">
        <f>SUM(E336:E338)</f>
        <v>189311</v>
      </c>
      <c r="F340" s="108">
        <f>SUM(F336:F338)</f>
        <v>189311</v>
      </c>
      <c r="G340" s="108">
        <f t="shared" ref="G340" si="23">SUM(G336:G338)</f>
        <v>140766</v>
      </c>
      <c r="H340" s="109">
        <f>SUM(H336:H339)</f>
        <v>189310.6</v>
      </c>
      <c r="I340" s="110">
        <f>SUM(I336:I339)</f>
        <v>189363</v>
      </c>
      <c r="J340" s="111"/>
      <c r="K340" s="111"/>
    </row>
    <row r="341" spans="1:11" s="102" customFormat="1" ht="15.75" thickTop="1" x14ac:dyDescent="0.2">
      <c r="B341" s="103"/>
      <c r="D341" s="104"/>
      <c r="E341" s="104"/>
      <c r="F341" s="104"/>
      <c r="G341" s="104"/>
      <c r="H341" s="105"/>
      <c r="I341" s="107"/>
      <c r="J341" s="111"/>
    </row>
    <row r="342" spans="1:11" s="102" customFormat="1" x14ac:dyDescent="0.2">
      <c r="A342" s="102">
        <v>14404072</v>
      </c>
      <c r="B342" s="102" t="s">
        <v>200</v>
      </c>
      <c r="D342" s="104"/>
      <c r="E342" s="104"/>
      <c r="F342" s="104"/>
      <c r="G342" s="104"/>
      <c r="H342" s="105"/>
      <c r="I342" s="107"/>
      <c r="J342" s="111"/>
    </row>
    <row r="343" spans="1:11" s="102" customFormat="1" x14ac:dyDescent="0.2">
      <c r="A343" s="102">
        <v>14404072</v>
      </c>
      <c r="B343" s="103">
        <v>51000</v>
      </c>
      <c r="C343" s="102" t="s">
        <v>17</v>
      </c>
      <c r="D343" s="104">
        <v>422648</v>
      </c>
      <c r="E343" s="104">
        <v>426421</v>
      </c>
      <c r="F343" s="104">
        <v>426421</v>
      </c>
      <c r="G343" s="104">
        <v>420276.07</v>
      </c>
      <c r="H343" s="105">
        <v>426421</v>
      </c>
      <c r="I343" s="107">
        <v>426421</v>
      </c>
      <c r="J343" s="111"/>
    </row>
    <row r="344" spans="1:11" s="102" customFormat="1" x14ac:dyDescent="0.2">
      <c r="A344" s="102">
        <v>14404072</v>
      </c>
      <c r="B344" s="103">
        <v>51500</v>
      </c>
      <c r="C344" s="102" t="s">
        <v>20</v>
      </c>
      <c r="D344" s="104">
        <v>50865</v>
      </c>
      <c r="E344" s="104">
        <v>75000</v>
      </c>
      <c r="F344" s="104">
        <v>75000</v>
      </c>
      <c r="G344" s="104">
        <v>34527.339999999997</v>
      </c>
      <c r="H344" s="105">
        <v>70000</v>
      </c>
      <c r="I344" s="107">
        <v>75000</v>
      </c>
      <c r="J344" s="111"/>
    </row>
    <row r="345" spans="1:11" s="102" customFormat="1" x14ac:dyDescent="0.2">
      <c r="A345" s="102">
        <v>14404072</v>
      </c>
      <c r="B345" s="103">
        <v>52100</v>
      </c>
      <c r="C345" s="102" t="s">
        <v>185</v>
      </c>
      <c r="D345" s="104">
        <v>56164</v>
      </c>
      <c r="E345" s="104">
        <v>50000</v>
      </c>
      <c r="F345" s="104">
        <v>50000</v>
      </c>
      <c r="G345" s="104">
        <v>50000</v>
      </c>
      <c r="H345" s="105">
        <v>50000</v>
      </c>
      <c r="I345" s="107">
        <v>51023</v>
      </c>
      <c r="J345" s="111"/>
    </row>
    <row r="346" spans="1:11" s="102" customFormat="1" x14ac:dyDescent="0.2">
      <c r="A346" s="102">
        <v>14404072</v>
      </c>
      <c r="B346" s="113">
        <v>52310</v>
      </c>
      <c r="C346" s="102" t="s">
        <v>201</v>
      </c>
      <c r="D346" s="104">
        <v>195</v>
      </c>
      <c r="E346" s="104">
        <v>800</v>
      </c>
      <c r="F346" s="104">
        <v>800</v>
      </c>
      <c r="G346" s="104">
        <v>800</v>
      </c>
      <c r="H346" s="105">
        <v>800</v>
      </c>
      <c r="I346" s="107">
        <v>816</v>
      </c>
      <c r="J346" s="111"/>
    </row>
    <row r="347" spans="1:11" s="102" customFormat="1" x14ac:dyDescent="0.2">
      <c r="A347" s="102">
        <v>14404072</v>
      </c>
      <c r="B347" s="113">
        <v>52320</v>
      </c>
      <c r="C347" s="102" t="s">
        <v>202</v>
      </c>
      <c r="D347" s="104">
        <v>2962</v>
      </c>
      <c r="E347" s="104">
        <v>3000</v>
      </c>
      <c r="F347" s="104">
        <v>3000</v>
      </c>
      <c r="G347" s="104">
        <v>3000</v>
      </c>
      <c r="H347" s="105">
        <v>3000</v>
      </c>
      <c r="I347" s="107">
        <v>3061</v>
      </c>
      <c r="J347" s="111"/>
    </row>
    <row r="348" spans="1:11" s="102" customFormat="1" x14ac:dyDescent="0.2">
      <c r="A348" s="102">
        <v>14404072</v>
      </c>
      <c r="B348" s="103">
        <v>52540</v>
      </c>
      <c r="C348" s="102" t="s">
        <v>203</v>
      </c>
      <c r="D348" s="104">
        <v>60871</v>
      </c>
      <c r="E348" s="104">
        <v>59900</v>
      </c>
      <c r="F348" s="104">
        <v>59900</v>
      </c>
      <c r="G348" s="104">
        <v>59900</v>
      </c>
      <c r="H348" s="105">
        <v>59900</v>
      </c>
      <c r="I348" s="107">
        <v>61125</v>
      </c>
      <c r="J348" s="111"/>
    </row>
    <row r="349" spans="1:11" s="102" customFormat="1" x14ac:dyDescent="0.2">
      <c r="A349" s="102">
        <v>14404072</v>
      </c>
      <c r="B349" s="103">
        <v>52545</v>
      </c>
      <c r="C349" s="102" t="s">
        <v>204</v>
      </c>
      <c r="D349" s="104">
        <v>15984</v>
      </c>
      <c r="E349" s="104">
        <v>40000</v>
      </c>
      <c r="F349" s="104">
        <v>40000</v>
      </c>
      <c r="G349" s="104">
        <v>40000</v>
      </c>
      <c r="H349" s="105">
        <v>49900</v>
      </c>
      <c r="I349" s="107">
        <v>40818</v>
      </c>
      <c r="J349" s="111"/>
    </row>
    <row r="350" spans="1:11" s="102" customFormat="1" x14ac:dyDescent="0.2">
      <c r="A350" s="102">
        <v>14404072</v>
      </c>
      <c r="B350" s="103">
        <v>52550</v>
      </c>
      <c r="C350" s="102" t="s">
        <v>205</v>
      </c>
      <c r="D350" s="104">
        <v>7209</v>
      </c>
      <c r="E350" s="104">
        <v>7980</v>
      </c>
      <c r="F350" s="104">
        <v>7980</v>
      </c>
      <c r="G350" s="104">
        <v>7980</v>
      </c>
      <c r="H350" s="105">
        <v>7980</v>
      </c>
      <c r="I350" s="107">
        <v>8143</v>
      </c>
      <c r="J350" s="111"/>
    </row>
    <row r="351" spans="1:11" s="102" customFormat="1" x14ac:dyDescent="0.2">
      <c r="A351" s="102">
        <v>14404072</v>
      </c>
      <c r="B351" s="103">
        <v>52575</v>
      </c>
      <c r="C351" s="102" t="s">
        <v>206</v>
      </c>
      <c r="D351" s="104">
        <v>0</v>
      </c>
      <c r="E351" s="104">
        <v>0</v>
      </c>
      <c r="F351" s="104">
        <v>0</v>
      </c>
      <c r="G351" s="104">
        <v>3000</v>
      </c>
      <c r="H351" s="105">
        <v>3000</v>
      </c>
      <c r="I351" s="107">
        <v>0</v>
      </c>
      <c r="J351" s="111"/>
    </row>
    <row r="352" spans="1:11" s="102" customFormat="1" x14ac:dyDescent="0.2">
      <c r="A352" s="102">
        <v>14404072</v>
      </c>
      <c r="B352" s="103">
        <v>52585</v>
      </c>
      <c r="C352" s="102" t="s">
        <v>207</v>
      </c>
      <c r="D352" s="104">
        <v>3810</v>
      </c>
      <c r="E352" s="104">
        <v>12000</v>
      </c>
      <c r="F352" s="104">
        <v>12000</v>
      </c>
      <c r="G352" s="104">
        <v>14500</v>
      </c>
      <c r="H352" s="105">
        <v>14500</v>
      </c>
      <c r="I352" s="107">
        <v>12245</v>
      </c>
      <c r="J352" s="111"/>
    </row>
    <row r="353" spans="1:11" s="102" customFormat="1" x14ac:dyDescent="0.2">
      <c r="A353" s="102">
        <v>14404072</v>
      </c>
      <c r="B353" s="103">
        <v>52630</v>
      </c>
      <c r="C353" s="102" t="s">
        <v>151</v>
      </c>
      <c r="D353" s="104">
        <v>0</v>
      </c>
      <c r="E353" s="104">
        <v>4000</v>
      </c>
      <c r="F353" s="104">
        <v>4000</v>
      </c>
      <c r="G353" s="104">
        <v>5050</v>
      </c>
      <c r="H353" s="105">
        <v>5050</v>
      </c>
      <c r="I353" s="107">
        <v>4082</v>
      </c>
      <c r="J353" s="111"/>
    </row>
    <row r="354" spans="1:11" s="102" customFormat="1" x14ac:dyDescent="0.2">
      <c r="A354" s="102">
        <v>14404072</v>
      </c>
      <c r="B354" s="103">
        <v>52650</v>
      </c>
      <c r="C354" s="102" t="s">
        <v>153</v>
      </c>
      <c r="D354" s="104">
        <v>1200</v>
      </c>
      <c r="E354" s="104">
        <v>5050</v>
      </c>
      <c r="F354" s="104">
        <v>5050</v>
      </c>
      <c r="G354" s="104">
        <v>5050</v>
      </c>
      <c r="H354" s="105">
        <v>5050</v>
      </c>
      <c r="I354" s="107">
        <v>5153</v>
      </c>
      <c r="J354" s="111"/>
    </row>
    <row r="355" spans="1:11" s="102" customFormat="1" x14ac:dyDescent="0.2">
      <c r="A355" s="102">
        <v>14404072</v>
      </c>
      <c r="B355" s="103">
        <v>52740</v>
      </c>
      <c r="C355" s="102" t="s">
        <v>208</v>
      </c>
      <c r="D355" s="104">
        <v>780</v>
      </c>
      <c r="E355" s="104">
        <v>2900</v>
      </c>
      <c r="F355" s="104">
        <v>2900</v>
      </c>
      <c r="G355" s="104">
        <v>2900</v>
      </c>
      <c r="H355" s="105">
        <v>2900</v>
      </c>
      <c r="I355" s="107">
        <v>2959</v>
      </c>
      <c r="J355" s="111"/>
    </row>
    <row r="356" spans="1:11" s="102" customFormat="1" x14ac:dyDescent="0.2">
      <c r="A356" s="102">
        <v>14404072</v>
      </c>
      <c r="B356" s="103">
        <v>52940</v>
      </c>
      <c r="C356" s="102" t="s">
        <v>209</v>
      </c>
      <c r="D356" s="104">
        <v>365</v>
      </c>
      <c r="E356" s="104">
        <v>1600</v>
      </c>
      <c r="F356" s="104">
        <v>1600</v>
      </c>
      <c r="G356" s="104">
        <v>1900</v>
      </c>
      <c r="H356" s="105">
        <v>1900</v>
      </c>
      <c r="I356" s="107">
        <v>1633</v>
      </c>
      <c r="J356" s="111"/>
    </row>
    <row r="357" spans="1:11" s="102" customFormat="1" x14ac:dyDescent="0.2">
      <c r="A357" s="102">
        <v>14404072</v>
      </c>
      <c r="B357" s="103">
        <v>53210</v>
      </c>
      <c r="C357" s="102" t="s">
        <v>160</v>
      </c>
      <c r="D357" s="104">
        <v>256640</v>
      </c>
      <c r="E357" s="104">
        <v>300000</v>
      </c>
      <c r="F357" s="104">
        <v>300000</v>
      </c>
      <c r="G357" s="104">
        <f>325000+4536</f>
        <v>329536</v>
      </c>
      <c r="H357" s="105">
        <v>325000</v>
      </c>
      <c r="I357" s="107">
        <v>306136</v>
      </c>
      <c r="J357" s="111"/>
    </row>
    <row r="358" spans="1:11" s="102" customFormat="1" x14ac:dyDescent="0.2">
      <c r="A358" s="102">
        <v>14404072</v>
      </c>
      <c r="B358" s="103">
        <v>53220</v>
      </c>
      <c r="C358" s="102" t="s">
        <v>210</v>
      </c>
      <c r="D358" s="104">
        <v>179775</v>
      </c>
      <c r="E358" s="104">
        <v>200000</v>
      </c>
      <c r="F358" s="104">
        <v>200000</v>
      </c>
      <c r="G358" s="104">
        <v>200000</v>
      </c>
      <c r="H358" s="105">
        <v>200000</v>
      </c>
      <c r="I358" s="107">
        <v>204091</v>
      </c>
      <c r="J358" s="111"/>
    </row>
    <row r="359" spans="1:11" s="102" customFormat="1" x14ac:dyDescent="0.2">
      <c r="A359" s="102">
        <v>14404072</v>
      </c>
      <c r="B359" s="103">
        <v>53240</v>
      </c>
      <c r="C359" s="102" t="s">
        <v>211</v>
      </c>
      <c r="D359" s="104">
        <v>33160</v>
      </c>
      <c r="E359" s="104">
        <v>45000</v>
      </c>
      <c r="F359" s="104">
        <v>45000</v>
      </c>
      <c r="G359" s="104">
        <v>45000</v>
      </c>
      <c r="H359" s="105">
        <v>45000</v>
      </c>
      <c r="I359" s="107">
        <v>45920</v>
      </c>
      <c r="J359" s="111"/>
    </row>
    <row r="360" spans="1:11" s="102" customFormat="1" x14ac:dyDescent="0.2">
      <c r="A360" s="102">
        <v>14404072</v>
      </c>
      <c r="B360" s="103">
        <v>53250</v>
      </c>
      <c r="C360" s="102" t="s">
        <v>212</v>
      </c>
      <c r="D360" s="104">
        <v>7306</v>
      </c>
      <c r="E360" s="104">
        <v>6000</v>
      </c>
      <c r="F360" s="104">
        <v>6000</v>
      </c>
      <c r="G360" s="104">
        <v>9000</v>
      </c>
      <c r="H360" s="105">
        <v>9000</v>
      </c>
      <c r="I360" s="107">
        <v>6123</v>
      </c>
      <c r="J360" s="111"/>
    </row>
    <row r="361" spans="1:11" s="102" customFormat="1" x14ac:dyDescent="0.2">
      <c r="A361" s="102">
        <v>14404072</v>
      </c>
      <c r="B361" s="103">
        <v>53430</v>
      </c>
      <c r="C361" s="102" t="s">
        <v>213</v>
      </c>
      <c r="D361" s="104">
        <v>288</v>
      </c>
      <c r="E361" s="104">
        <v>500</v>
      </c>
      <c r="F361" s="104">
        <v>500</v>
      </c>
      <c r="G361" s="104">
        <v>1000</v>
      </c>
      <c r="H361" s="105">
        <v>1000</v>
      </c>
      <c r="I361" s="107">
        <v>510</v>
      </c>
      <c r="J361" s="111"/>
    </row>
    <row r="362" spans="1:11" s="102" customFormat="1" x14ac:dyDescent="0.2">
      <c r="A362" s="102">
        <v>14404072</v>
      </c>
      <c r="B362" s="103">
        <v>53445</v>
      </c>
      <c r="C362" s="102" t="s">
        <v>214</v>
      </c>
      <c r="D362" s="104">
        <v>1384</v>
      </c>
      <c r="E362" s="104">
        <v>2500</v>
      </c>
      <c r="F362" s="104">
        <v>2500</v>
      </c>
      <c r="G362" s="104">
        <v>2500</v>
      </c>
      <c r="H362" s="105">
        <v>2500</v>
      </c>
      <c r="I362" s="107">
        <v>2551</v>
      </c>
      <c r="J362" s="111"/>
    </row>
    <row r="363" spans="1:11" s="102" customFormat="1" x14ac:dyDescent="0.2">
      <c r="A363" s="102">
        <v>14404072</v>
      </c>
      <c r="B363" s="103">
        <v>53530</v>
      </c>
      <c r="C363" s="102" t="s">
        <v>215</v>
      </c>
      <c r="D363" s="104">
        <v>14929</v>
      </c>
      <c r="E363" s="104">
        <v>30000</v>
      </c>
      <c r="F363" s="104">
        <v>30000</v>
      </c>
      <c r="G363" s="104">
        <v>30000</v>
      </c>
      <c r="H363" s="105">
        <v>30000</v>
      </c>
      <c r="I363" s="107">
        <v>30614</v>
      </c>
      <c r="J363" s="111"/>
    </row>
    <row r="364" spans="1:11" s="102" customFormat="1" x14ac:dyDescent="0.2">
      <c r="A364" s="102">
        <v>14404072</v>
      </c>
      <c r="B364" s="103">
        <v>53560</v>
      </c>
      <c r="C364" s="102" t="s">
        <v>216</v>
      </c>
      <c r="D364" s="104">
        <v>6611</v>
      </c>
      <c r="E364" s="104">
        <v>8000</v>
      </c>
      <c r="F364" s="104">
        <v>8000</v>
      </c>
      <c r="G364" s="104">
        <v>9000</v>
      </c>
      <c r="H364" s="105">
        <v>9990</v>
      </c>
      <c r="I364" s="107">
        <v>8164</v>
      </c>
      <c r="J364" s="111"/>
    </row>
    <row r="365" spans="1:11" s="102" customFormat="1" x14ac:dyDescent="0.2">
      <c r="A365" s="102">
        <v>14404072</v>
      </c>
      <c r="B365" s="103">
        <v>55190</v>
      </c>
      <c r="C365" s="102" t="s">
        <v>217</v>
      </c>
      <c r="D365" s="104">
        <v>0</v>
      </c>
      <c r="E365" s="104">
        <v>250</v>
      </c>
      <c r="F365" s="104">
        <v>250</v>
      </c>
      <c r="G365" s="104">
        <v>250</v>
      </c>
      <c r="H365" s="105">
        <v>250</v>
      </c>
      <c r="I365" s="107">
        <v>255</v>
      </c>
      <c r="J365" s="111"/>
    </row>
    <row r="366" spans="1:11" s="102" customFormat="1" ht="15.75" thickBot="1" x14ac:dyDescent="0.25">
      <c r="B366" s="103"/>
      <c r="C366" s="102" t="s">
        <v>25</v>
      </c>
      <c r="D366" s="108">
        <f>SUM(D343:D365)</f>
        <v>1123146</v>
      </c>
      <c r="E366" s="108">
        <f>SUM(E343:E365)</f>
        <v>1280901</v>
      </c>
      <c r="F366" s="108">
        <f>SUM(F343:F365)</f>
        <v>1280901</v>
      </c>
      <c r="G366" s="108">
        <f t="shared" ref="G366" si="24">SUM(G343:G365)</f>
        <v>1275169.4100000001</v>
      </c>
      <c r="H366" s="109">
        <f>SUM(H343:H365)</f>
        <v>1323141</v>
      </c>
      <c r="I366" s="110">
        <f>SUM(I343:I365)</f>
        <v>1296843</v>
      </c>
      <c r="J366" s="111"/>
      <c r="K366" s="111"/>
    </row>
    <row r="367" spans="1:11" s="102" customFormat="1" ht="15.75" thickTop="1" x14ac:dyDescent="0.2">
      <c r="B367" s="103"/>
      <c r="D367" s="104"/>
      <c r="E367" s="104"/>
      <c r="F367" s="104"/>
      <c r="G367" s="104"/>
      <c r="H367" s="105"/>
      <c r="I367" s="107"/>
      <c r="J367" s="111"/>
    </row>
    <row r="368" spans="1:11" s="102" customFormat="1" x14ac:dyDescent="0.2">
      <c r="A368" s="102">
        <v>14505071</v>
      </c>
      <c r="B368" s="102" t="s">
        <v>218</v>
      </c>
      <c r="D368" s="104"/>
      <c r="E368" s="104"/>
      <c r="F368" s="104"/>
      <c r="G368" s="104"/>
      <c r="H368" s="105"/>
      <c r="I368" s="107"/>
      <c r="J368" s="111"/>
    </row>
    <row r="369" spans="1:11" s="102" customFormat="1" x14ac:dyDescent="0.2">
      <c r="A369" s="102">
        <v>14505071</v>
      </c>
      <c r="B369" s="103">
        <v>51000</v>
      </c>
      <c r="C369" s="102" t="s">
        <v>17</v>
      </c>
      <c r="D369" s="104">
        <v>0</v>
      </c>
      <c r="E369" s="104">
        <v>0</v>
      </c>
      <c r="F369" s="104">
        <v>0</v>
      </c>
      <c r="G369" s="104">
        <v>1</v>
      </c>
      <c r="H369" s="105">
        <v>1</v>
      </c>
      <c r="I369" s="107">
        <v>0</v>
      </c>
      <c r="J369" s="111"/>
    </row>
    <row r="370" spans="1:11" s="102" customFormat="1" x14ac:dyDescent="0.2">
      <c r="A370" s="102">
        <v>14505071</v>
      </c>
      <c r="B370" s="103">
        <v>52740</v>
      </c>
      <c r="C370" s="102" t="s">
        <v>208</v>
      </c>
      <c r="D370" s="104">
        <v>1924</v>
      </c>
      <c r="E370" s="104">
        <v>2000</v>
      </c>
      <c r="F370" s="104">
        <v>2000</v>
      </c>
      <c r="G370" s="104">
        <v>2000</v>
      </c>
      <c r="H370" s="105">
        <v>2000</v>
      </c>
      <c r="I370" s="107">
        <v>2041</v>
      </c>
      <c r="J370" s="111"/>
    </row>
    <row r="371" spans="1:11" s="102" customFormat="1" x14ac:dyDescent="0.2">
      <c r="A371" s="102">
        <v>14505071</v>
      </c>
      <c r="B371" s="103">
        <v>52930</v>
      </c>
      <c r="C371" s="102" t="s">
        <v>218</v>
      </c>
      <c r="D371" s="104">
        <v>7613</v>
      </c>
      <c r="E371" s="104">
        <v>12000</v>
      </c>
      <c r="F371" s="104">
        <v>12000</v>
      </c>
      <c r="G371" s="104">
        <v>12000</v>
      </c>
      <c r="H371" s="105">
        <v>12000</v>
      </c>
      <c r="I371" s="107">
        <v>12245</v>
      </c>
      <c r="J371" s="111"/>
    </row>
    <row r="372" spans="1:11" s="102" customFormat="1" x14ac:dyDescent="0.2">
      <c r="A372" s="102">
        <v>14505071</v>
      </c>
      <c r="B372" s="103">
        <v>52940</v>
      </c>
      <c r="C372" s="102" t="s">
        <v>219</v>
      </c>
      <c r="D372" s="104">
        <v>11811</v>
      </c>
      <c r="E372" s="104">
        <v>22000</v>
      </c>
      <c r="F372" s="104">
        <v>22000</v>
      </c>
      <c r="G372" s="104">
        <v>32000</v>
      </c>
      <c r="H372" s="105">
        <v>32000</v>
      </c>
      <c r="I372" s="107">
        <v>22450</v>
      </c>
      <c r="J372" s="111"/>
    </row>
    <row r="373" spans="1:11" s="102" customFormat="1" ht="15.75" thickBot="1" x14ac:dyDescent="0.25">
      <c r="B373" s="103"/>
      <c r="C373" s="102" t="s">
        <v>25</v>
      </c>
      <c r="D373" s="108">
        <f>SUM(D369:D372)</f>
        <v>21348</v>
      </c>
      <c r="E373" s="108">
        <f>SUM(E369:E372)</f>
        <v>36000</v>
      </c>
      <c r="F373" s="108">
        <f>SUM(F369:F372)</f>
        <v>36000</v>
      </c>
      <c r="G373" s="108">
        <f t="shared" ref="G373" si="25">SUM(G369:G372)</f>
        <v>46001</v>
      </c>
      <c r="H373" s="109">
        <f>SUM(H369:H372)</f>
        <v>46001</v>
      </c>
      <c r="I373" s="110">
        <f>SUM(I369:I372)</f>
        <v>36736</v>
      </c>
      <c r="J373" s="111"/>
      <c r="K373" s="111"/>
    </row>
    <row r="374" spans="1:11" s="102" customFormat="1" ht="15.75" thickTop="1" x14ac:dyDescent="0.2">
      <c r="B374" s="103"/>
      <c r="D374" s="104"/>
      <c r="E374" s="104"/>
      <c r="F374" s="104"/>
      <c r="G374" s="104"/>
      <c r="H374" s="105"/>
      <c r="I374" s="107"/>
      <c r="J374" s="111"/>
    </row>
    <row r="375" spans="1:11" s="102" customFormat="1" x14ac:dyDescent="0.2">
      <c r="A375" s="102">
        <v>14509971</v>
      </c>
      <c r="B375" s="102" t="s">
        <v>220</v>
      </c>
      <c r="D375" s="104"/>
      <c r="E375" s="104"/>
      <c r="F375" s="104"/>
      <c r="G375" s="104"/>
      <c r="H375" s="105"/>
      <c r="I375" s="107"/>
      <c r="J375" s="111"/>
    </row>
    <row r="376" spans="1:11" s="102" customFormat="1" x14ac:dyDescent="0.2">
      <c r="A376" s="102">
        <v>14509971</v>
      </c>
      <c r="B376" s="103">
        <v>52900</v>
      </c>
      <c r="C376" s="102" t="s">
        <v>221</v>
      </c>
      <c r="D376" s="104">
        <v>222078</v>
      </c>
      <c r="E376" s="104">
        <v>235000</v>
      </c>
      <c r="F376" s="104">
        <v>235000</v>
      </c>
      <c r="G376" s="104">
        <v>234050</v>
      </c>
      <c r="H376" s="105">
        <v>235000</v>
      </c>
      <c r="I376" s="107">
        <v>239807</v>
      </c>
      <c r="J376" s="111"/>
    </row>
    <row r="377" spans="1:11" s="102" customFormat="1" x14ac:dyDescent="0.2">
      <c r="A377" s="102">
        <v>14509971</v>
      </c>
      <c r="B377" s="103">
        <v>52910</v>
      </c>
      <c r="C377" s="102" t="s">
        <v>222</v>
      </c>
      <c r="D377" s="104">
        <v>1206083</v>
      </c>
      <c r="E377" s="104">
        <v>1272500</v>
      </c>
      <c r="F377" s="104">
        <v>1272500</v>
      </c>
      <c r="G377" s="104">
        <v>1257375</v>
      </c>
      <c r="H377" s="105">
        <v>1272500</v>
      </c>
      <c r="I377" s="107">
        <v>1298527</v>
      </c>
      <c r="J377" s="111"/>
    </row>
    <row r="378" spans="1:11" s="102" customFormat="1" x14ac:dyDescent="0.2">
      <c r="A378" s="102">
        <v>14509971</v>
      </c>
      <c r="B378" s="103">
        <v>52915</v>
      </c>
      <c r="C378" s="102" t="s">
        <v>223</v>
      </c>
      <c r="D378" s="104">
        <v>103822</v>
      </c>
      <c r="E378" s="104">
        <v>92000</v>
      </c>
      <c r="F378" s="104">
        <v>92000</v>
      </c>
      <c r="G378" s="104">
        <v>90500</v>
      </c>
      <c r="H378" s="105">
        <v>92000</v>
      </c>
      <c r="I378" s="107">
        <v>93882</v>
      </c>
      <c r="J378" s="111"/>
    </row>
    <row r="379" spans="1:11" s="102" customFormat="1" x14ac:dyDescent="0.2">
      <c r="A379" s="102">
        <v>14509971</v>
      </c>
      <c r="B379" s="103">
        <v>52920</v>
      </c>
      <c r="C379" s="102" t="s">
        <v>224</v>
      </c>
      <c r="D379" s="104">
        <v>965219</v>
      </c>
      <c r="E379" s="104">
        <v>1024000</v>
      </c>
      <c r="F379" s="104">
        <v>1024000</v>
      </c>
      <c r="G379" s="104">
        <f>1024000-10000</f>
        <v>1014000</v>
      </c>
      <c r="H379" s="105">
        <v>1075000</v>
      </c>
      <c r="I379" s="107">
        <v>1044944</v>
      </c>
      <c r="J379" s="111"/>
    </row>
    <row r="380" spans="1:11" s="102" customFormat="1" x14ac:dyDescent="0.2">
      <c r="A380" s="102">
        <v>14509971</v>
      </c>
      <c r="B380" s="103">
        <v>52941</v>
      </c>
      <c r="C380" s="102" t="s">
        <v>225</v>
      </c>
      <c r="D380" s="104">
        <v>2388</v>
      </c>
      <c r="E380" s="104">
        <v>5500</v>
      </c>
      <c r="F380" s="104">
        <v>5500</v>
      </c>
      <c r="G380" s="104">
        <v>5500</v>
      </c>
      <c r="H380" s="105">
        <v>5500</v>
      </c>
      <c r="I380" s="107">
        <v>5612</v>
      </c>
      <c r="J380" s="111"/>
    </row>
    <row r="381" spans="1:11" s="102" customFormat="1" x14ac:dyDescent="0.2">
      <c r="A381" s="102">
        <v>14509971</v>
      </c>
      <c r="B381" s="103">
        <v>52950</v>
      </c>
      <c r="C381" s="102" t="s">
        <v>226</v>
      </c>
      <c r="D381" s="104">
        <v>467726</v>
      </c>
      <c r="E381" s="104">
        <v>249900</v>
      </c>
      <c r="F381" s="104">
        <v>249900</v>
      </c>
      <c r="G381" s="104">
        <f>457910-20958</f>
        <v>436952</v>
      </c>
      <c r="H381" s="105">
        <v>469900</v>
      </c>
      <c r="I381" s="107">
        <v>255011</v>
      </c>
      <c r="J381" s="111"/>
    </row>
    <row r="382" spans="1:11" s="102" customFormat="1" x14ac:dyDescent="0.2">
      <c r="A382" s="102">
        <v>14509971</v>
      </c>
      <c r="B382" s="113">
        <v>52955</v>
      </c>
      <c r="C382" s="102" t="s">
        <v>227</v>
      </c>
      <c r="D382" s="104">
        <v>27901</v>
      </c>
      <c r="E382" s="104">
        <v>30000</v>
      </c>
      <c r="F382" s="104">
        <v>30000</v>
      </c>
      <c r="G382" s="104">
        <v>15251.560000000001</v>
      </c>
      <c r="H382" s="105">
        <v>20000</v>
      </c>
      <c r="I382" s="107">
        <v>30614</v>
      </c>
      <c r="J382" s="111"/>
    </row>
    <row r="383" spans="1:11" s="102" customFormat="1" ht="15.75" thickBot="1" x14ac:dyDescent="0.25">
      <c r="B383" s="103"/>
      <c r="C383" s="102" t="s">
        <v>25</v>
      </c>
      <c r="D383" s="108">
        <f>SUM(D376:D382)</f>
        <v>2995217</v>
      </c>
      <c r="E383" s="108">
        <f>SUM(E376:E382)</f>
        <v>2908900</v>
      </c>
      <c r="F383" s="108">
        <f>SUM(F376:F382)</f>
        <v>2908900</v>
      </c>
      <c r="G383" s="108">
        <f t="shared" ref="G383" si="26">SUM(G376:G382)</f>
        <v>3053628.56</v>
      </c>
      <c r="H383" s="109">
        <f>SUM(H376:H382)</f>
        <v>3169900</v>
      </c>
      <c r="I383" s="110">
        <f>SUM(I376:I382)</f>
        <v>2968397</v>
      </c>
      <c r="J383" s="111"/>
      <c r="K383" s="111"/>
    </row>
    <row r="384" spans="1:11" s="102" customFormat="1" ht="15.75" thickTop="1" x14ac:dyDescent="0.2">
      <c r="B384" s="103"/>
      <c r="D384" s="104"/>
      <c r="E384" s="104"/>
      <c r="F384" s="104"/>
      <c r="G384" s="104"/>
      <c r="H384" s="105"/>
      <c r="I384" s="107"/>
      <c r="J384" s="111"/>
    </row>
    <row r="385" spans="1:11" s="102" customFormat="1" x14ac:dyDescent="0.2">
      <c r="A385" s="102">
        <v>14606074</v>
      </c>
      <c r="B385" s="102" t="s">
        <v>228</v>
      </c>
      <c r="D385" s="104"/>
      <c r="E385" s="104"/>
      <c r="F385" s="104"/>
      <c r="G385" s="104"/>
      <c r="H385" s="105"/>
      <c r="I385" s="107"/>
      <c r="J385" s="111"/>
    </row>
    <row r="386" spans="1:11" s="102" customFormat="1" x14ac:dyDescent="0.2">
      <c r="A386" s="102">
        <v>14606074</v>
      </c>
      <c r="B386" s="103">
        <v>52510</v>
      </c>
      <c r="C386" s="102" t="s">
        <v>229</v>
      </c>
      <c r="D386" s="104">
        <v>1888</v>
      </c>
      <c r="E386" s="104">
        <v>3500</v>
      </c>
      <c r="F386" s="104">
        <v>3500</v>
      </c>
      <c r="G386" s="104">
        <v>3500</v>
      </c>
      <c r="H386" s="105">
        <v>3500</v>
      </c>
      <c r="I386" s="107">
        <v>3572</v>
      </c>
      <c r="J386" s="111"/>
    </row>
    <row r="387" spans="1:11" s="102" customFormat="1" x14ac:dyDescent="0.2">
      <c r="A387" s="102">
        <v>14606074</v>
      </c>
      <c r="B387" s="103">
        <v>52580</v>
      </c>
      <c r="C387" s="102" t="s">
        <v>230</v>
      </c>
      <c r="D387" s="104">
        <v>0</v>
      </c>
      <c r="E387" s="104">
        <v>1050</v>
      </c>
      <c r="F387" s="104">
        <v>1050</v>
      </c>
      <c r="G387" s="104">
        <v>1050</v>
      </c>
      <c r="H387" s="105">
        <v>1050</v>
      </c>
      <c r="I387" s="107">
        <v>1071</v>
      </c>
      <c r="J387" s="111"/>
    </row>
    <row r="388" spans="1:11" s="102" customFormat="1" x14ac:dyDescent="0.2">
      <c r="A388" s="102">
        <v>14606074</v>
      </c>
      <c r="B388" s="103">
        <v>53265</v>
      </c>
      <c r="C388" s="102" t="s">
        <v>231</v>
      </c>
      <c r="D388" s="104">
        <v>3841</v>
      </c>
      <c r="E388" s="104">
        <v>7500</v>
      </c>
      <c r="F388" s="104">
        <v>7500</v>
      </c>
      <c r="G388" s="104">
        <v>7500</v>
      </c>
      <c r="H388" s="105">
        <v>7500</v>
      </c>
      <c r="I388" s="107">
        <v>7653</v>
      </c>
      <c r="J388" s="111"/>
    </row>
    <row r="389" spans="1:11" s="102" customFormat="1" x14ac:dyDescent="0.2">
      <c r="A389" s="102">
        <v>14606074</v>
      </c>
      <c r="B389" s="103">
        <v>53490</v>
      </c>
      <c r="C389" s="102" t="s">
        <v>232</v>
      </c>
      <c r="D389" s="104">
        <v>1051</v>
      </c>
      <c r="E389" s="104">
        <v>6055</v>
      </c>
      <c r="F389" s="104">
        <v>6055</v>
      </c>
      <c r="G389" s="104">
        <v>6055</v>
      </c>
      <c r="H389" s="105">
        <v>6055</v>
      </c>
      <c r="I389" s="107">
        <v>6179</v>
      </c>
      <c r="J389" s="111"/>
    </row>
    <row r="390" spans="1:11" s="102" customFormat="1" x14ac:dyDescent="0.2">
      <c r="A390" s="102">
        <v>14606074</v>
      </c>
      <c r="B390" s="103">
        <v>53555</v>
      </c>
      <c r="C390" s="102" t="s">
        <v>233</v>
      </c>
      <c r="D390" s="104">
        <v>8130</v>
      </c>
      <c r="E390" s="104">
        <v>9975</v>
      </c>
      <c r="F390" s="104">
        <v>9975</v>
      </c>
      <c r="G390" s="104">
        <v>9975</v>
      </c>
      <c r="H390" s="105">
        <v>9975</v>
      </c>
      <c r="I390" s="107">
        <v>10179</v>
      </c>
      <c r="J390" s="111"/>
    </row>
    <row r="391" spans="1:11" s="102" customFormat="1" ht="15.75" thickBot="1" x14ac:dyDescent="0.25">
      <c r="B391" s="103"/>
      <c r="C391" s="102" t="s">
        <v>25</v>
      </c>
      <c r="D391" s="108">
        <f>SUM(D386:D390)</f>
        <v>14910</v>
      </c>
      <c r="E391" s="108">
        <f>SUM(E386:E390)</f>
        <v>28080</v>
      </c>
      <c r="F391" s="108">
        <f>SUM(F386:F390)</f>
        <v>28080</v>
      </c>
      <c r="G391" s="108">
        <f t="shared" ref="G391" si="27">SUM(G386:G390)</f>
        <v>28080</v>
      </c>
      <c r="H391" s="109">
        <f>SUM(H386:H390)</f>
        <v>28080</v>
      </c>
      <c r="I391" s="110">
        <f>SUM(I386:I390)</f>
        <v>28654</v>
      </c>
      <c r="J391" s="111"/>
      <c r="K391" s="111"/>
    </row>
    <row r="392" spans="1:11" s="102" customFormat="1" ht="15.75" thickTop="1" x14ac:dyDescent="0.2">
      <c r="B392" s="103"/>
      <c r="D392" s="104"/>
      <c r="E392" s="104"/>
      <c r="F392" s="104"/>
      <c r="G392" s="104"/>
      <c r="H392" s="105"/>
      <c r="I392" s="107"/>
      <c r="J392" s="111"/>
    </row>
    <row r="393" spans="1:11" s="102" customFormat="1" x14ac:dyDescent="0.2">
      <c r="A393" s="102">
        <v>14606075</v>
      </c>
      <c r="B393" s="102" t="s">
        <v>234</v>
      </c>
      <c r="D393" s="104"/>
      <c r="E393" s="104"/>
      <c r="F393" s="104"/>
      <c r="G393" s="104"/>
      <c r="H393" s="105"/>
      <c r="I393" s="107"/>
      <c r="J393" s="111"/>
    </row>
    <row r="394" spans="1:11" s="102" customFormat="1" x14ac:dyDescent="0.2">
      <c r="A394" s="102">
        <v>14606075</v>
      </c>
      <c r="B394" s="103">
        <v>51000</v>
      </c>
      <c r="C394" s="102" t="s">
        <v>17</v>
      </c>
      <c r="D394" s="104">
        <v>460760</v>
      </c>
      <c r="E394" s="104">
        <v>440606</v>
      </c>
      <c r="F394" s="104">
        <v>440606</v>
      </c>
      <c r="G394" s="104">
        <v>404147.67000000004</v>
      </c>
      <c r="H394" s="105">
        <v>440606</v>
      </c>
      <c r="I394" s="107">
        <v>440606</v>
      </c>
      <c r="J394" s="111"/>
    </row>
    <row r="395" spans="1:11" s="102" customFormat="1" x14ac:dyDescent="0.2">
      <c r="A395" s="102">
        <v>14606075</v>
      </c>
      <c r="B395" s="103">
        <v>51500</v>
      </c>
      <c r="C395" s="102" t="s">
        <v>20</v>
      </c>
      <c r="D395" s="104">
        <v>83216</v>
      </c>
      <c r="E395" s="104">
        <v>60000</v>
      </c>
      <c r="F395" s="104">
        <v>60000</v>
      </c>
      <c r="G395" s="104">
        <v>32516.079999999998</v>
      </c>
      <c r="H395" s="105">
        <v>60000</v>
      </c>
      <c r="I395" s="107">
        <v>60000</v>
      </c>
      <c r="J395" s="111"/>
    </row>
    <row r="396" spans="1:11" s="102" customFormat="1" x14ac:dyDescent="0.2">
      <c r="A396" s="102">
        <v>14606075</v>
      </c>
      <c r="B396" s="103">
        <v>52100</v>
      </c>
      <c r="C396" s="102" t="s">
        <v>185</v>
      </c>
      <c r="D396" s="104">
        <v>546395</v>
      </c>
      <c r="E396" s="104">
        <v>520000</v>
      </c>
      <c r="F396" s="104">
        <v>520000</v>
      </c>
      <c r="G396" s="104">
        <v>540000</v>
      </c>
      <c r="H396" s="105">
        <v>531000</v>
      </c>
      <c r="I396" s="107">
        <v>530636</v>
      </c>
      <c r="J396" s="111"/>
    </row>
    <row r="397" spans="1:11" s="102" customFormat="1" x14ac:dyDescent="0.2">
      <c r="A397" s="102">
        <v>14606075</v>
      </c>
      <c r="B397" s="103">
        <v>52500</v>
      </c>
      <c r="C397" s="102" t="s">
        <v>235</v>
      </c>
      <c r="D397" s="104">
        <v>72361</v>
      </c>
      <c r="E397" s="104">
        <v>50000</v>
      </c>
      <c r="F397" s="104">
        <v>50000</v>
      </c>
      <c r="G397" s="104">
        <v>50000</v>
      </c>
      <c r="H397" s="105">
        <v>50000</v>
      </c>
      <c r="I397" s="107">
        <v>51023</v>
      </c>
      <c r="J397" s="111"/>
    </row>
    <row r="398" spans="1:11" s="102" customFormat="1" x14ac:dyDescent="0.2">
      <c r="A398" s="102">
        <v>14606075</v>
      </c>
      <c r="B398" s="103">
        <v>52510</v>
      </c>
      <c r="C398" s="102" t="s">
        <v>236</v>
      </c>
      <c r="D398" s="104">
        <v>38545</v>
      </c>
      <c r="E398" s="104">
        <v>56800</v>
      </c>
      <c r="F398" s="104">
        <v>56800</v>
      </c>
      <c r="G398" s="104">
        <v>56800</v>
      </c>
      <c r="H398" s="105">
        <v>56800</v>
      </c>
      <c r="I398" s="107">
        <v>57962</v>
      </c>
      <c r="J398" s="111"/>
    </row>
    <row r="399" spans="1:11" s="102" customFormat="1" x14ac:dyDescent="0.2">
      <c r="A399" s="102">
        <v>14606075</v>
      </c>
      <c r="B399" s="103">
        <v>52530</v>
      </c>
      <c r="C399" s="102" t="s">
        <v>237</v>
      </c>
      <c r="D399" s="104">
        <v>40306</v>
      </c>
      <c r="E399" s="104">
        <v>40850</v>
      </c>
      <c r="F399" s="104">
        <v>40850</v>
      </c>
      <c r="G399" s="104">
        <v>40850</v>
      </c>
      <c r="H399" s="105">
        <v>40850</v>
      </c>
      <c r="I399" s="107">
        <v>41686</v>
      </c>
      <c r="J399" s="111"/>
    </row>
    <row r="400" spans="1:11" s="102" customFormat="1" x14ac:dyDescent="0.2">
      <c r="A400" s="102">
        <v>14606075</v>
      </c>
      <c r="B400" s="103">
        <v>52740</v>
      </c>
      <c r="C400" s="102" t="s">
        <v>208</v>
      </c>
      <c r="D400" s="104">
        <v>10103</v>
      </c>
      <c r="E400" s="104">
        <v>9000</v>
      </c>
      <c r="F400" s="104">
        <v>9000</v>
      </c>
      <c r="G400" s="104">
        <v>15200</v>
      </c>
      <c r="H400" s="105">
        <v>15200</v>
      </c>
      <c r="I400" s="107">
        <v>9184</v>
      </c>
      <c r="J400" s="111"/>
    </row>
    <row r="401" spans="1:36" s="102" customFormat="1" x14ac:dyDescent="0.2">
      <c r="A401" s="102">
        <v>14606075</v>
      </c>
      <c r="B401" s="103">
        <v>53430</v>
      </c>
      <c r="C401" s="102" t="s">
        <v>238</v>
      </c>
      <c r="D401" s="104">
        <v>28095</v>
      </c>
      <c r="E401" s="104">
        <v>15000</v>
      </c>
      <c r="F401" s="104">
        <v>15000</v>
      </c>
      <c r="G401" s="104">
        <f>29995-11659</f>
        <v>18336</v>
      </c>
      <c r="H401" s="105">
        <v>20000</v>
      </c>
      <c r="I401" s="107">
        <v>15307</v>
      </c>
      <c r="J401" s="111"/>
    </row>
    <row r="402" spans="1:36" s="102" customFormat="1" x14ac:dyDescent="0.2">
      <c r="A402" s="102">
        <v>14606075</v>
      </c>
      <c r="B402" s="103">
        <v>53445</v>
      </c>
      <c r="C402" s="102" t="s">
        <v>214</v>
      </c>
      <c r="D402" s="104">
        <v>883</v>
      </c>
      <c r="E402" s="104">
        <v>895</v>
      </c>
      <c r="F402" s="104">
        <v>895</v>
      </c>
      <c r="G402" s="104">
        <v>895</v>
      </c>
      <c r="H402" s="105">
        <v>895</v>
      </c>
      <c r="I402" s="107">
        <v>913</v>
      </c>
      <c r="J402" s="111"/>
    </row>
    <row r="403" spans="1:36" s="102" customFormat="1" x14ac:dyDescent="0.2">
      <c r="A403" s="102">
        <v>14606075</v>
      </c>
      <c r="B403" s="103">
        <v>53490</v>
      </c>
      <c r="C403" s="102" t="s">
        <v>232</v>
      </c>
      <c r="D403" s="104">
        <v>437</v>
      </c>
      <c r="E403" s="104">
        <v>450</v>
      </c>
      <c r="F403" s="104">
        <v>450</v>
      </c>
      <c r="G403" s="104">
        <v>450</v>
      </c>
      <c r="H403" s="105">
        <v>450</v>
      </c>
      <c r="I403" s="107">
        <v>459</v>
      </c>
      <c r="J403" s="111"/>
    </row>
    <row r="404" spans="1:36" s="102" customFormat="1" ht="15.75" thickBot="1" x14ac:dyDescent="0.25">
      <c r="B404" s="103"/>
      <c r="C404" s="102" t="s">
        <v>25</v>
      </c>
      <c r="D404" s="108">
        <f>SUM(D394:D403)</f>
        <v>1281101</v>
      </c>
      <c r="E404" s="108">
        <f>SUM(E394:E403)</f>
        <v>1193601</v>
      </c>
      <c r="F404" s="108">
        <f>SUM(F394:F403)</f>
        <v>1193601</v>
      </c>
      <c r="G404" s="108">
        <f t="shared" ref="G404" si="28">SUM(G394:G403)</f>
        <v>1159194.75</v>
      </c>
      <c r="H404" s="109">
        <f>SUM(H394:H403)</f>
        <v>1215801</v>
      </c>
      <c r="I404" s="110">
        <f>SUM(I394:I403)</f>
        <v>1207776</v>
      </c>
      <c r="J404" s="111"/>
      <c r="K404" s="111"/>
    </row>
    <row r="405" spans="1:36" s="102" customFormat="1" ht="15.75" thickTop="1" x14ac:dyDescent="0.2">
      <c r="B405" s="103"/>
      <c r="D405" s="104"/>
      <c r="E405" s="104"/>
      <c r="F405" s="104"/>
      <c r="G405" s="104"/>
      <c r="H405" s="105"/>
      <c r="I405" s="107"/>
      <c r="J405" s="111"/>
    </row>
    <row r="406" spans="1:36" s="102" customFormat="1" x14ac:dyDescent="0.2">
      <c r="A406" s="102">
        <v>14704010</v>
      </c>
      <c r="B406" s="102" t="s">
        <v>239</v>
      </c>
      <c r="D406" s="104"/>
      <c r="E406" s="104"/>
      <c r="F406" s="104"/>
      <c r="G406" s="104"/>
      <c r="H406" s="105"/>
      <c r="I406" s="107"/>
      <c r="J406" s="111"/>
      <c r="AE406" s="97"/>
      <c r="AF406" s="97"/>
      <c r="AG406" s="97"/>
      <c r="AH406" s="97"/>
      <c r="AI406" s="97"/>
    </row>
    <row r="407" spans="1:36" s="102" customFormat="1" x14ac:dyDescent="0.2">
      <c r="A407" s="102">
        <v>14704010</v>
      </c>
      <c r="B407" s="103">
        <v>51000</v>
      </c>
      <c r="C407" s="102" t="s">
        <v>17</v>
      </c>
      <c r="D407" s="104">
        <v>2393433</v>
      </c>
      <c r="E407" s="104">
        <v>2462364</v>
      </c>
      <c r="F407" s="104">
        <v>2462364</v>
      </c>
      <c r="G407" s="104">
        <v>2455625</v>
      </c>
      <c r="H407" s="105">
        <v>2462364</v>
      </c>
      <c r="I407" s="107">
        <v>2462364</v>
      </c>
      <c r="J407" s="111"/>
      <c r="AE407" s="120"/>
      <c r="AF407" s="97"/>
      <c r="AG407" s="98"/>
      <c r="AH407" s="97"/>
      <c r="AI407" s="97"/>
    </row>
    <row r="408" spans="1:36" s="102" customFormat="1" x14ac:dyDescent="0.2">
      <c r="A408" s="102">
        <v>14704010</v>
      </c>
      <c r="B408" s="103">
        <v>51400</v>
      </c>
      <c r="C408" s="102" t="s">
        <v>64</v>
      </c>
      <c r="D408" s="104">
        <v>107587</v>
      </c>
      <c r="E408" s="104">
        <v>115000</v>
      </c>
      <c r="F408" s="104">
        <v>115000</v>
      </c>
      <c r="G408" s="104">
        <v>115000</v>
      </c>
      <c r="H408" s="105">
        <v>115000</v>
      </c>
      <c r="I408" s="107">
        <v>115000</v>
      </c>
      <c r="J408" s="111"/>
      <c r="AE408" s="98"/>
      <c r="AF408" s="98"/>
      <c r="AG408" s="98"/>
      <c r="AH408" s="98"/>
      <c r="AI408" s="98"/>
      <c r="AJ408" s="103"/>
    </row>
    <row r="409" spans="1:36" s="102" customFormat="1" x14ac:dyDescent="0.2">
      <c r="A409" s="102">
        <v>14704010</v>
      </c>
      <c r="B409" s="103">
        <v>51500</v>
      </c>
      <c r="C409" s="102" t="s">
        <v>20</v>
      </c>
      <c r="D409" s="104">
        <v>251752</v>
      </c>
      <c r="E409" s="104">
        <v>200000</v>
      </c>
      <c r="F409" s="104">
        <v>200000</v>
      </c>
      <c r="G409" s="104">
        <f>200000-5533</f>
        <v>194467</v>
      </c>
      <c r="H409" s="105">
        <v>200000</v>
      </c>
      <c r="I409" s="107">
        <v>200000</v>
      </c>
      <c r="J409" s="111"/>
      <c r="AE409" s="98"/>
      <c r="AF409" s="121"/>
      <c r="AG409" s="120"/>
      <c r="AH409" s="120"/>
      <c r="AI409" s="120"/>
      <c r="AJ409" s="122"/>
    </row>
    <row r="410" spans="1:36" s="102" customFormat="1" x14ac:dyDescent="0.2">
      <c r="A410" s="102">
        <v>14704010</v>
      </c>
      <c r="B410" s="103">
        <v>51550</v>
      </c>
      <c r="C410" s="102" t="s">
        <v>240</v>
      </c>
      <c r="D410" s="104">
        <v>53418</v>
      </c>
      <c r="E410" s="104">
        <v>115000</v>
      </c>
      <c r="F410" s="104">
        <v>115000</v>
      </c>
      <c r="G410" s="104">
        <v>100000</v>
      </c>
      <c r="H410" s="105">
        <v>115000</v>
      </c>
      <c r="I410" s="107">
        <v>115000</v>
      </c>
      <c r="J410" s="111"/>
      <c r="AE410" s="98"/>
      <c r="AF410" s="121"/>
      <c r="AG410" s="120"/>
      <c r="AH410" s="120"/>
      <c r="AI410" s="120"/>
      <c r="AJ410" s="122"/>
    </row>
    <row r="411" spans="1:36" s="102" customFormat="1" x14ac:dyDescent="0.2">
      <c r="A411" s="102">
        <v>14704010</v>
      </c>
      <c r="B411" s="103">
        <v>51600</v>
      </c>
      <c r="C411" s="102" t="s">
        <v>241</v>
      </c>
      <c r="D411" s="104">
        <v>0</v>
      </c>
      <c r="E411" s="104">
        <v>2000</v>
      </c>
      <c r="F411" s="104">
        <v>2000</v>
      </c>
      <c r="G411" s="104">
        <v>0</v>
      </c>
      <c r="H411" s="105">
        <v>2000</v>
      </c>
      <c r="I411" s="107">
        <v>2000</v>
      </c>
      <c r="J411" s="111"/>
      <c r="AE411" s="98"/>
      <c r="AF411" s="121"/>
      <c r="AG411" s="120"/>
      <c r="AH411" s="120"/>
      <c r="AI411" s="120"/>
      <c r="AJ411" s="122"/>
    </row>
    <row r="412" spans="1:36" s="102" customFormat="1" x14ac:dyDescent="0.2">
      <c r="A412" s="102">
        <v>14704010</v>
      </c>
      <c r="B412" s="103">
        <v>52160</v>
      </c>
      <c r="C412" s="102" t="s">
        <v>242</v>
      </c>
      <c r="D412" s="104">
        <v>759032</v>
      </c>
      <c r="E412" s="104">
        <v>600000</v>
      </c>
      <c r="F412" s="104">
        <v>600000</v>
      </c>
      <c r="G412" s="104">
        <v>600000</v>
      </c>
      <c r="H412" s="105">
        <v>650000</v>
      </c>
      <c r="I412" s="107">
        <v>612272</v>
      </c>
      <c r="J412" s="111"/>
      <c r="AE412" s="98"/>
      <c r="AF412" s="121"/>
      <c r="AG412" s="120"/>
      <c r="AH412" s="120"/>
      <c r="AI412" s="120"/>
      <c r="AJ412" s="122"/>
    </row>
    <row r="413" spans="1:36" s="102" customFormat="1" x14ac:dyDescent="0.2">
      <c r="A413" s="102">
        <v>14704010</v>
      </c>
      <c r="B413" s="103">
        <v>52550</v>
      </c>
      <c r="C413" s="102" t="s">
        <v>243</v>
      </c>
      <c r="D413" s="104">
        <v>10608</v>
      </c>
      <c r="E413" s="104">
        <v>15827</v>
      </c>
      <c r="F413" s="104">
        <v>15827</v>
      </c>
      <c r="G413" s="104">
        <v>15827</v>
      </c>
      <c r="H413" s="105">
        <v>15827</v>
      </c>
      <c r="I413" s="107">
        <v>16151</v>
      </c>
      <c r="J413" s="111"/>
      <c r="AE413" s="98"/>
      <c r="AF413" s="121"/>
      <c r="AG413" s="120"/>
      <c r="AH413" s="120"/>
      <c r="AI413" s="120"/>
      <c r="AJ413" s="122"/>
    </row>
    <row r="414" spans="1:36" s="102" customFormat="1" x14ac:dyDescent="0.2">
      <c r="A414" s="102">
        <v>14704010</v>
      </c>
      <c r="B414" s="103">
        <v>52610</v>
      </c>
      <c r="C414" s="102" t="s">
        <v>244</v>
      </c>
      <c r="D414" s="104">
        <v>596</v>
      </c>
      <c r="E414" s="104">
        <v>600</v>
      </c>
      <c r="F414" s="104">
        <v>600</v>
      </c>
      <c r="G414" s="104">
        <v>600</v>
      </c>
      <c r="H414" s="105">
        <v>600</v>
      </c>
      <c r="I414" s="107">
        <v>612</v>
      </c>
      <c r="J414" s="111"/>
      <c r="AE414" s="98"/>
      <c r="AF414" s="121"/>
      <c r="AG414" s="120"/>
      <c r="AH414" s="120"/>
      <c r="AI414" s="120"/>
      <c r="AJ414" s="122"/>
    </row>
    <row r="415" spans="1:36" s="102" customFormat="1" x14ac:dyDescent="0.2">
      <c r="A415" s="102">
        <v>14704010</v>
      </c>
      <c r="B415" s="103">
        <v>53380</v>
      </c>
      <c r="C415" s="102" t="s">
        <v>245</v>
      </c>
      <c r="D415" s="104">
        <v>47004</v>
      </c>
      <c r="E415" s="104">
        <v>55000</v>
      </c>
      <c r="F415" s="104">
        <v>55000</v>
      </c>
      <c r="G415" s="104">
        <v>55000</v>
      </c>
      <c r="H415" s="105">
        <v>50000</v>
      </c>
      <c r="I415" s="107">
        <v>56125</v>
      </c>
      <c r="J415" s="111"/>
      <c r="AE415" s="98"/>
      <c r="AF415" s="121"/>
      <c r="AG415" s="120"/>
      <c r="AH415" s="120"/>
      <c r="AI415" s="120"/>
      <c r="AJ415" s="122"/>
    </row>
    <row r="416" spans="1:36" s="102" customFormat="1" ht="15.75" thickBot="1" x14ac:dyDescent="0.25">
      <c r="B416" s="103"/>
      <c r="C416" s="114" t="s">
        <v>25</v>
      </c>
      <c r="D416" s="108">
        <f>SUM(D407:D415)</f>
        <v>3623430</v>
      </c>
      <c r="E416" s="108">
        <f>SUM(E407:E415)</f>
        <v>3565791</v>
      </c>
      <c r="F416" s="108">
        <f>SUM(F407:F415)</f>
        <v>3565791</v>
      </c>
      <c r="G416" s="108">
        <f t="shared" ref="G416" si="29">SUM(G407:G415)</f>
        <v>3536519</v>
      </c>
      <c r="H416" s="109">
        <f>SUM(H407:H415)</f>
        <v>3610791</v>
      </c>
      <c r="I416" s="110">
        <f>SUM(I407:I415)</f>
        <v>3579524</v>
      </c>
      <c r="J416" s="111"/>
      <c r="K416" s="111"/>
      <c r="AE416" s="98"/>
      <c r="AF416" s="121"/>
      <c r="AG416" s="120"/>
      <c r="AH416" s="120"/>
      <c r="AI416" s="120"/>
      <c r="AJ416" s="122"/>
    </row>
    <row r="417" spans="1:36" s="102" customFormat="1" ht="15.75" thickTop="1" x14ac:dyDescent="0.2">
      <c r="B417" s="103"/>
      <c r="D417" s="104"/>
      <c r="E417" s="104"/>
      <c r="F417" s="104"/>
      <c r="G417" s="104"/>
      <c r="H417" s="105"/>
      <c r="I417" s="107"/>
      <c r="J417" s="111"/>
      <c r="AE417" s="98"/>
      <c r="AF417" s="121"/>
      <c r="AG417" s="120"/>
      <c r="AH417" s="120"/>
      <c r="AI417" s="120"/>
      <c r="AJ417" s="122"/>
    </row>
    <row r="418" spans="1:36" s="102" customFormat="1" x14ac:dyDescent="0.2">
      <c r="A418" s="102">
        <v>14706010</v>
      </c>
      <c r="B418" s="102" t="s">
        <v>246</v>
      </c>
      <c r="D418" s="104"/>
      <c r="E418" s="104"/>
      <c r="F418" s="104"/>
      <c r="G418" s="104"/>
      <c r="H418" s="105"/>
      <c r="I418" s="107"/>
      <c r="J418" s="111"/>
      <c r="AE418" s="97"/>
      <c r="AF418" s="123"/>
      <c r="AG418" s="97"/>
      <c r="AH418" s="97"/>
      <c r="AI418" s="120"/>
    </row>
    <row r="419" spans="1:36" s="102" customFormat="1" x14ac:dyDescent="0.2">
      <c r="A419" s="102">
        <v>14706010</v>
      </c>
      <c r="B419" s="103">
        <v>52210</v>
      </c>
      <c r="C419" s="102" t="s">
        <v>72</v>
      </c>
      <c r="D419" s="104">
        <v>0</v>
      </c>
      <c r="E419" s="104">
        <v>650</v>
      </c>
      <c r="F419" s="104">
        <v>650</v>
      </c>
      <c r="G419" s="104">
        <v>650</v>
      </c>
      <c r="H419" s="105">
        <v>650</v>
      </c>
      <c r="I419" s="107">
        <v>663</v>
      </c>
      <c r="J419" s="111"/>
    </row>
    <row r="420" spans="1:36" s="102" customFormat="1" x14ac:dyDescent="0.2">
      <c r="A420" s="102">
        <v>14706010</v>
      </c>
      <c r="B420" s="103">
        <v>53445</v>
      </c>
      <c r="C420" s="102" t="s">
        <v>214</v>
      </c>
      <c r="D420" s="104">
        <v>3606</v>
      </c>
      <c r="E420" s="104">
        <v>3730</v>
      </c>
      <c r="F420" s="104">
        <v>3730</v>
      </c>
      <c r="G420" s="104">
        <v>3730</v>
      </c>
      <c r="H420" s="105">
        <v>3730</v>
      </c>
      <c r="I420" s="107">
        <v>3806</v>
      </c>
      <c r="J420" s="111"/>
    </row>
    <row r="421" spans="1:36" s="102" customFormat="1" ht="15.75" thickBot="1" x14ac:dyDescent="0.25">
      <c r="B421" s="103"/>
      <c r="C421" s="114" t="s">
        <v>25</v>
      </c>
      <c r="D421" s="108">
        <f>SUM(D419:D420)</f>
        <v>3606</v>
      </c>
      <c r="E421" s="108">
        <f>SUM(E419:E420)</f>
        <v>4380</v>
      </c>
      <c r="F421" s="108">
        <f>SUM(F419:F420)</f>
        <v>4380</v>
      </c>
      <c r="G421" s="108">
        <f t="shared" ref="G421" si="30">SUM(G419:G420)</f>
        <v>4380</v>
      </c>
      <c r="H421" s="109">
        <f>SUM(H419:H420)</f>
        <v>4380</v>
      </c>
      <c r="I421" s="110">
        <f>SUM(I419:I420)</f>
        <v>4469</v>
      </c>
      <c r="J421" s="111"/>
      <c r="K421" s="111"/>
    </row>
    <row r="422" spans="1:36" s="102" customFormat="1" ht="15.75" thickTop="1" x14ac:dyDescent="0.2">
      <c r="B422" s="103"/>
      <c r="D422" s="104"/>
      <c r="E422" s="104"/>
      <c r="F422" s="104"/>
      <c r="G422" s="104"/>
      <c r="H422" s="105"/>
      <c r="I422" s="107"/>
      <c r="J422" s="111"/>
    </row>
    <row r="423" spans="1:36" s="102" customFormat="1" x14ac:dyDescent="0.2">
      <c r="A423" s="102">
        <v>14706076</v>
      </c>
      <c r="B423" s="102" t="s">
        <v>247</v>
      </c>
      <c r="D423" s="104"/>
      <c r="E423" s="104"/>
      <c r="F423" s="104"/>
      <c r="G423" s="104"/>
      <c r="H423" s="105"/>
      <c r="I423" s="107"/>
      <c r="J423" s="111"/>
    </row>
    <row r="424" spans="1:36" s="102" customFormat="1" x14ac:dyDescent="0.2">
      <c r="A424" s="102">
        <v>14706076</v>
      </c>
      <c r="B424" s="103">
        <v>52100</v>
      </c>
      <c r="C424" s="102" t="s">
        <v>248</v>
      </c>
      <c r="D424" s="104">
        <v>100090</v>
      </c>
      <c r="E424" s="104">
        <v>105000</v>
      </c>
      <c r="F424" s="104">
        <v>105000</v>
      </c>
      <c r="G424" s="104">
        <v>105000</v>
      </c>
      <c r="H424" s="105">
        <v>0</v>
      </c>
      <c r="I424" s="107">
        <v>107148</v>
      </c>
      <c r="J424" s="111"/>
    </row>
    <row r="425" spans="1:36" s="102" customFormat="1" x14ac:dyDescent="0.2">
      <c r="A425" s="102">
        <v>14706076</v>
      </c>
      <c r="B425" s="103">
        <v>52110</v>
      </c>
      <c r="C425" s="102" t="s">
        <v>146</v>
      </c>
      <c r="D425" s="104"/>
      <c r="E425" s="104"/>
      <c r="F425" s="104"/>
      <c r="G425" s="104"/>
      <c r="H425" s="105">
        <v>105000</v>
      </c>
      <c r="I425" s="107">
        <v>0</v>
      </c>
      <c r="J425" s="111"/>
    </row>
    <row r="426" spans="1:36" s="102" customFormat="1" x14ac:dyDescent="0.2">
      <c r="A426" s="102">
        <v>14706076</v>
      </c>
      <c r="B426" s="103">
        <v>52130</v>
      </c>
      <c r="C426" s="102" t="s">
        <v>249</v>
      </c>
      <c r="D426" s="104">
        <v>43608</v>
      </c>
      <c r="E426" s="104">
        <v>10000</v>
      </c>
      <c r="F426" s="104">
        <v>10000</v>
      </c>
      <c r="G426" s="104">
        <v>10000</v>
      </c>
      <c r="H426" s="105">
        <v>10000</v>
      </c>
      <c r="I426" s="107">
        <v>10205</v>
      </c>
      <c r="J426" s="111"/>
    </row>
    <row r="427" spans="1:36" s="102" customFormat="1" x14ac:dyDescent="0.2">
      <c r="A427" s="102">
        <v>14706076</v>
      </c>
      <c r="B427" s="103">
        <v>52530</v>
      </c>
      <c r="C427" s="102" t="s">
        <v>250</v>
      </c>
      <c r="D427" s="104">
        <v>4678</v>
      </c>
      <c r="E427" s="104">
        <v>6500</v>
      </c>
      <c r="F427" s="104">
        <v>6500</v>
      </c>
      <c r="G427" s="104">
        <v>6500</v>
      </c>
      <c r="H427" s="105">
        <v>6500</v>
      </c>
      <c r="I427" s="107">
        <v>6633</v>
      </c>
      <c r="J427" s="111"/>
    </row>
    <row r="428" spans="1:36" s="102" customFormat="1" x14ac:dyDescent="0.2">
      <c r="A428" s="102">
        <v>14706076</v>
      </c>
      <c r="B428" s="103">
        <v>52550</v>
      </c>
      <c r="C428" s="102" t="s">
        <v>251</v>
      </c>
      <c r="D428" s="104">
        <v>50696</v>
      </c>
      <c r="E428" s="104">
        <v>65000</v>
      </c>
      <c r="F428" s="104">
        <v>65000</v>
      </c>
      <c r="G428" s="104">
        <v>65000</v>
      </c>
      <c r="H428" s="105">
        <v>65000</v>
      </c>
      <c r="I428" s="107">
        <v>66329</v>
      </c>
      <c r="J428" s="111"/>
    </row>
    <row r="429" spans="1:36" s="102" customFormat="1" x14ac:dyDescent="0.2">
      <c r="A429" s="102">
        <v>14706076</v>
      </c>
      <c r="B429" s="103">
        <v>52740</v>
      </c>
      <c r="C429" s="102" t="s">
        <v>208</v>
      </c>
      <c r="D429" s="99">
        <v>1882</v>
      </c>
      <c r="E429" s="99">
        <v>4410</v>
      </c>
      <c r="F429" s="99">
        <v>4410</v>
      </c>
      <c r="G429" s="99">
        <v>4410</v>
      </c>
      <c r="H429" s="112">
        <v>4410</v>
      </c>
      <c r="I429" s="107">
        <v>4500</v>
      </c>
      <c r="J429" s="111"/>
    </row>
    <row r="430" spans="1:36" s="102" customFormat="1" ht="15.75" thickBot="1" x14ac:dyDescent="0.25">
      <c r="B430" s="103"/>
      <c r="C430" s="102" t="s">
        <v>25</v>
      </c>
      <c r="D430" s="124">
        <f>SUM(D424:D429)</f>
        <v>200954</v>
      </c>
      <c r="E430" s="124">
        <f>SUM(E424:E429)</f>
        <v>190910</v>
      </c>
      <c r="F430" s="124">
        <f>SUM(F424:F429)</f>
        <v>190910</v>
      </c>
      <c r="G430" s="124">
        <f t="shared" ref="G430" si="31">SUM(G424:G429)</f>
        <v>190910</v>
      </c>
      <c r="H430" s="125">
        <f>SUM(H424:H429)</f>
        <v>190910</v>
      </c>
      <c r="I430" s="126">
        <f>SUM(I424:I429)</f>
        <v>194815</v>
      </c>
      <c r="J430" s="111"/>
      <c r="K430" s="111"/>
    </row>
    <row r="431" spans="1:36" s="102" customFormat="1" ht="15.75" thickTop="1" x14ac:dyDescent="0.2">
      <c r="B431" s="103"/>
      <c r="D431" s="104"/>
      <c r="E431" s="104"/>
      <c r="F431" s="104"/>
      <c r="G431" s="104"/>
      <c r="H431" s="105"/>
      <c r="I431" s="107"/>
      <c r="J431" s="111"/>
    </row>
    <row r="432" spans="1:36" s="102" customFormat="1" x14ac:dyDescent="0.2">
      <c r="A432" s="102">
        <v>14706077</v>
      </c>
      <c r="B432" s="102" t="s">
        <v>252</v>
      </c>
      <c r="D432" s="104"/>
      <c r="E432" s="104"/>
      <c r="F432" s="104"/>
      <c r="G432" s="104"/>
      <c r="H432" s="105"/>
      <c r="I432" s="107"/>
      <c r="J432" s="111"/>
    </row>
    <row r="433" spans="1:11" s="102" customFormat="1" x14ac:dyDescent="0.2">
      <c r="A433" s="102">
        <v>14706077</v>
      </c>
      <c r="B433" s="103">
        <v>52570</v>
      </c>
      <c r="C433" s="102" t="s">
        <v>253</v>
      </c>
      <c r="D433" s="104">
        <v>49180</v>
      </c>
      <c r="E433" s="104">
        <v>55000</v>
      </c>
      <c r="F433" s="104">
        <v>55000</v>
      </c>
      <c r="G433" s="104">
        <v>55000</v>
      </c>
      <c r="H433" s="105">
        <v>15000</v>
      </c>
      <c r="I433" s="107">
        <v>56125</v>
      </c>
      <c r="J433" s="111"/>
    </row>
    <row r="434" spans="1:11" s="102" customFormat="1" x14ac:dyDescent="0.2">
      <c r="A434" s="102">
        <v>14706077</v>
      </c>
      <c r="B434" s="103">
        <v>53380</v>
      </c>
      <c r="C434" s="102" t="s">
        <v>254</v>
      </c>
      <c r="D434" s="104">
        <v>9638</v>
      </c>
      <c r="E434" s="104">
        <v>15000</v>
      </c>
      <c r="F434" s="104">
        <v>15000</v>
      </c>
      <c r="G434" s="104">
        <v>15000</v>
      </c>
      <c r="H434" s="105">
        <v>15000</v>
      </c>
      <c r="I434" s="107">
        <v>15307</v>
      </c>
      <c r="J434" s="111"/>
    </row>
    <row r="435" spans="1:11" s="102" customFormat="1" x14ac:dyDescent="0.2">
      <c r="A435" s="102">
        <v>14706077</v>
      </c>
      <c r="B435" s="103">
        <v>54095</v>
      </c>
      <c r="C435" s="102" t="s">
        <v>255</v>
      </c>
      <c r="D435" s="104">
        <v>48761</v>
      </c>
      <c r="E435" s="104">
        <v>15000</v>
      </c>
      <c r="F435" s="104">
        <v>15000</v>
      </c>
      <c r="G435" s="104">
        <v>15000</v>
      </c>
      <c r="H435" s="105">
        <v>15000</v>
      </c>
      <c r="I435" s="107">
        <v>15307</v>
      </c>
      <c r="J435" s="111"/>
    </row>
    <row r="436" spans="1:11" s="102" customFormat="1" ht="15.75" thickBot="1" x14ac:dyDescent="0.25">
      <c r="B436" s="103"/>
      <c r="C436" s="102" t="s">
        <v>25</v>
      </c>
      <c r="D436" s="108">
        <f>SUM(D433:D435)</f>
        <v>107579</v>
      </c>
      <c r="E436" s="108">
        <f>SUM(E433:E435)</f>
        <v>85000</v>
      </c>
      <c r="F436" s="108">
        <f>SUM(F433:F435)</f>
        <v>85000</v>
      </c>
      <c r="G436" s="108">
        <f t="shared" ref="G436" si="32">SUM(G433:G435)</f>
        <v>85000</v>
      </c>
      <c r="H436" s="109">
        <f>SUM(H433:H435)</f>
        <v>45000</v>
      </c>
      <c r="I436" s="110">
        <f>SUM(I433:I435)</f>
        <v>86739</v>
      </c>
      <c r="J436" s="111"/>
      <c r="K436" s="111"/>
    </row>
    <row r="437" spans="1:11" s="102" customFormat="1" ht="15.75" thickTop="1" x14ac:dyDescent="0.2">
      <c r="B437" s="103"/>
      <c r="D437" s="104"/>
      <c r="E437" s="104"/>
      <c r="F437" s="104"/>
      <c r="G437" s="104"/>
      <c r="H437" s="105"/>
      <c r="I437" s="107"/>
      <c r="J437" s="111"/>
    </row>
    <row r="438" spans="1:11" s="102" customFormat="1" x14ac:dyDescent="0.2">
      <c r="A438" s="102">
        <v>14706078</v>
      </c>
      <c r="B438" s="102" t="s">
        <v>256</v>
      </c>
      <c r="D438" s="104"/>
      <c r="E438" s="104"/>
      <c r="F438" s="104"/>
      <c r="G438" s="104"/>
      <c r="H438" s="105"/>
      <c r="I438" s="107"/>
      <c r="J438" s="111"/>
    </row>
    <row r="439" spans="1:11" s="102" customFormat="1" x14ac:dyDescent="0.2">
      <c r="A439" s="102">
        <v>14706078</v>
      </c>
      <c r="B439" s="103">
        <v>52555</v>
      </c>
      <c r="C439" s="102" t="s">
        <v>257</v>
      </c>
      <c r="D439" s="104">
        <v>201267</v>
      </c>
      <c r="E439" s="104">
        <v>184000</v>
      </c>
      <c r="F439" s="104">
        <v>184000</v>
      </c>
      <c r="G439" s="104">
        <v>184000</v>
      </c>
      <c r="H439" s="105">
        <v>184000</v>
      </c>
      <c r="I439" s="107">
        <v>187763</v>
      </c>
      <c r="J439" s="111"/>
    </row>
    <row r="440" spans="1:11" s="102" customFormat="1" x14ac:dyDescent="0.2">
      <c r="A440" s="102">
        <v>14706078</v>
      </c>
      <c r="B440" s="103">
        <v>53490</v>
      </c>
      <c r="C440" s="102" t="s">
        <v>258</v>
      </c>
      <c r="D440" s="104">
        <v>90</v>
      </c>
      <c r="E440" s="104">
        <v>1000</v>
      </c>
      <c r="F440" s="104">
        <v>1000</v>
      </c>
      <c r="G440" s="104">
        <v>1000</v>
      </c>
      <c r="H440" s="105">
        <v>1000</v>
      </c>
      <c r="I440" s="107">
        <v>1020</v>
      </c>
      <c r="J440" s="111"/>
    </row>
    <row r="441" spans="1:11" s="102" customFormat="1" x14ac:dyDescent="0.2">
      <c r="A441" s="102">
        <v>14706078</v>
      </c>
      <c r="B441" s="103">
        <v>53570</v>
      </c>
      <c r="C441" s="102" t="s">
        <v>259</v>
      </c>
      <c r="D441" s="104">
        <v>244</v>
      </c>
      <c r="E441" s="104">
        <v>2500</v>
      </c>
      <c r="F441" s="104">
        <v>2500</v>
      </c>
      <c r="G441" s="104">
        <v>2500</v>
      </c>
      <c r="H441" s="105">
        <v>2500</v>
      </c>
      <c r="I441" s="107">
        <v>2551</v>
      </c>
      <c r="J441" s="111"/>
    </row>
    <row r="442" spans="1:11" s="102" customFormat="1" ht="15.75" thickBot="1" x14ac:dyDescent="0.25">
      <c r="B442" s="103"/>
      <c r="C442" s="102" t="s">
        <v>25</v>
      </c>
      <c r="D442" s="108">
        <f>SUM(D439:D441)</f>
        <v>201601</v>
      </c>
      <c r="E442" s="108">
        <f>SUM(E439:E441)</f>
        <v>187500</v>
      </c>
      <c r="F442" s="108">
        <f>SUM(F439:F441)</f>
        <v>187500</v>
      </c>
      <c r="G442" s="108">
        <f t="shared" ref="G442" si="33">SUM(G439:G441)</f>
        <v>187500</v>
      </c>
      <c r="H442" s="109">
        <f>SUM(H439:H441)</f>
        <v>187500</v>
      </c>
      <c r="I442" s="110">
        <f>SUM(I439:I441)</f>
        <v>191334</v>
      </c>
      <c r="J442" s="111"/>
      <c r="K442" s="111"/>
    </row>
    <row r="443" spans="1:11" s="102" customFormat="1" ht="15.75" thickTop="1" x14ac:dyDescent="0.2">
      <c r="B443" s="103"/>
      <c r="D443" s="104"/>
      <c r="E443" s="104"/>
      <c r="F443" s="104"/>
      <c r="G443" s="104"/>
      <c r="H443" s="105"/>
      <c r="I443" s="107"/>
      <c r="J443" s="111"/>
    </row>
    <row r="444" spans="1:11" s="102" customFormat="1" x14ac:dyDescent="0.2">
      <c r="A444" s="102">
        <v>15000010</v>
      </c>
      <c r="B444" s="102" t="s">
        <v>260</v>
      </c>
      <c r="D444" s="104"/>
      <c r="E444" s="104"/>
      <c r="F444" s="104"/>
      <c r="G444" s="104"/>
      <c r="H444" s="105"/>
      <c r="I444" s="107"/>
      <c r="J444" s="111"/>
    </row>
    <row r="445" spans="1:11" s="102" customFormat="1" x14ac:dyDescent="0.2">
      <c r="A445" s="102">
        <v>15000010</v>
      </c>
      <c r="B445" s="103">
        <v>51000</v>
      </c>
      <c r="C445" s="102" t="s">
        <v>17</v>
      </c>
      <c r="D445" s="104">
        <v>240332</v>
      </c>
      <c r="E445" s="104">
        <v>237237</v>
      </c>
      <c r="F445" s="104">
        <v>237237</v>
      </c>
      <c r="G445" s="104">
        <v>229773.88</v>
      </c>
      <c r="H445" s="105">
        <v>237237</v>
      </c>
      <c r="I445" s="107">
        <v>237237</v>
      </c>
      <c r="J445" s="111"/>
    </row>
    <row r="446" spans="1:11" s="102" customFormat="1" x14ac:dyDescent="0.2">
      <c r="A446" s="102">
        <v>15000010</v>
      </c>
      <c r="B446" s="103">
        <v>51095</v>
      </c>
      <c r="C446" s="102" t="s">
        <v>261</v>
      </c>
      <c r="D446" s="104">
        <v>14934</v>
      </c>
      <c r="E446" s="104">
        <v>0</v>
      </c>
      <c r="F446" s="104">
        <v>0</v>
      </c>
      <c r="G446" s="104">
        <v>0</v>
      </c>
      <c r="H446" s="105">
        <v>0</v>
      </c>
      <c r="I446" s="107">
        <v>0</v>
      </c>
      <c r="J446" s="111"/>
    </row>
    <row r="447" spans="1:11" s="102" customFormat="1" x14ac:dyDescent="0.2">
      <c r="A447" s="102">
        <v>15000010</v>
      </c>
      <c r="B447" s="103">
        <v>51400</v>
      </c>
      <c r="C447" s="102" t="s">
        <v>262</v>
      </c>
      <c r="D447" s="104">
        <v>13013</v>
      </c>
      <c r="E447" s="104">
        <v>14000</v>
      </c>
      <c r="F447" s="104">
        <v>14000</v>
      </c>
      <c r="G447" s="104">
        <v>14000</v>
      </c>
      <c r="H447" s="105">
        <v>13000</v>
      </c>
      <c r="I447" s="107">
        <v>14000</v>
      </c>
      <c r="J447" s="111"/>
    </row>
    <row r="448" spans="1:11" s="102" customFormat="1" x14ac:dyDescent="0.2">
      <c r="A448" s="102">
        <v>15000010</v>
      </c>
      <c r="B448" s="103">
        <v>51500</v>
      </c>
      <c r="C448" s="102" t="s">
        <v>20</v>
      </c>
      <c r="D448" s="104">
        <v>6111</v>
      </c>
      <c r="E448" s="104">
        <v>6000</v>
      </c>
      <c r="F448" s="104">
        <v>6000</v>
      </c>
      <c r="G448" s="104">
        <v>1972.7099999999996</v>
      </c>
      <c r="H448" s="105">
        <v>4000</v>
      </c>
      <c r="I448" s="107">
        <v>6000</v>
      </c>
      <c r="J448" s="111"/>
    </row>
    <row r="449" spans="1:11" s="102" customFormat="1" x14ac:dyDescent="0.2">
      <c r="A449" s="102">
        <v>15000010</v>
      </c>
      <c r="B449" s="103">
        <v>52220</v>
      </c>
      <c r="C449" s="102" t="s">
        <v>28</v>
      </c>
      <c r="D449" s="104">
        <v>201</v>
      </c>
      <c r="E449" s="104">
        <v>500</v>
      </c>
      <c r="F449" s="104">
        <v>500</v>
      </c>
      <c r="G449" s="104">
        <v>500</v>
      </c>
      <c r="H449" s="105">
        <v>500</v>
      </c>
      <c r="I449" s="107">
        <v>510</v>
      </c>
      <c r="J449" s="111"/>
    </row>
    <row r="450" spans="1:11" s="102" customFormat="1" x14ac:dyDescent="0.2">
      <c r="A450" s="102">
        <v>15000010</v>
      </c>
      <c r="B450" s="103">
        <v>52810</v>
      </c>
      <c r="C450" s="102" t="s">
        <v>263</v>
      </c>
      <c r="D450" s="104">
        <v>2239</v>
      </c>
      <c r="E450" s="104">
        <v>6000</v>
      </c>
      <c r="F450" s="104">
        <v>6000</v>
      </c>
      <c r="G450" s="104">
        <v>6000</v>
      </c>
      <c r="H450" s="105">
        <v>6000</v>
      </c>
      <c r="I450" s="107">
        <v>6123</v>
      </c>
      <c r="J450" s="111"/>
    </row>
    <row r="451" spans="1:11" s="102" customFormat="1" x14ac:dyDescent="0.2">
      <c r="A451" s="102">
        <v>15000010</v>
      </c>
      <c r="B451" s="103">
        <v>52840</v>
      </c>
      <c r="C451" s="102" t="s">
        <v>264</v>
      </c>
      <c r="D451" s="104">
        <v>8000</v>
      </c>
      <c r="E451" s="104">
        <v>5000</v>
      </c>
      <c r="F451" s="104">
        <v>5000</v>
      </c>
      <c r="G451" s="104">
        <v>5000</v>
      </c>
      <c r="H451" s="105">
        <v>5000</v>
      </c>
      <c r="I451" s="107">
        <v>5102</v>
      </c>
      <c r="J451" s="111"/>
    </row>
    <row r="452" spans="1:11" s="102" customFormat="1" x14ac:dyDescent="0.2">
      <c r="A452" s="102">
        <v>15000010</v>
      </c>
      <c r="B452" s="103">
        <v>52850</v>
      </c>
      <c r="C452" s="102" t="s">
        <v>265</v>
      </c>
      <c r="D452" s="104">
        <v>3340</v>
      </c>
      <c r="E452" s="104">
        <v>4000</v>
      </c>
      <c r="F452" s="104">
        <v>4000</v>
      </c>
      <c r="G452" s="104">
        <v>4000</v>
      </c>
      <c r="H452" s="105">
        <v>4000</v>
      </c>
      <c r="I452" s="107">
        <v>4082</v>
      </c>
      <c r="J452" s="111"/>
    </row>
    <row r="453" spans="1:11" s="102" customFormat="1" x14ac:dyDescent="0.2">
      <c r="A453" s="102">
        <v>15000010</v>
      </c>
      <c r="B453" s="103">
        <v>53490</v>
      </c>
      <c r="C453" s="102" t="s">
        <v>266</v>
      </c>
      <c r="D453" s="104">
        <v>0</v>
      </c>
      <c r="E453" s="104">
        <v>0</v>
      </c>
      <c r="F453" s="104">
        <v>0</v>
      </c>
      <c r="G453" s="104">
        <v>0</v>
      </c>
      <c r="H453" s="105">
        <v>0</v>
      </c>
      <c r="I453" s="107">
        <v>0</v>
      </c>
      <c r="J453" s="111"/>
    </row>
    <row r="454" spans="1:11" s="102" customFormat="1" x14ac:dyDescent="0.2">
      <c r="A454" s="102">
        <v>15000010</v>
      </c>
      <c r="B454" s="103">
        <v>53570</v>
      </c>
      <c r="C454" s="102" t="s">
        <v>267</v>
      </c>
      <c r="D454" s="104">
        <v>2723</v>
      </c>
      <c r="E454" s="104">
        <v>1500</v>
      </c>
      <c r="F454" s="104">
        <v>1500</v>
      </c>
      <c r="G454" s="104">
        <v>1500</v>
      </c>
      <c r="H454" s="105">
        <v>1500</v>
      </c>
      <c r="I454" s="107">
        <v>1531</v>
      </c>
      <c r="J454" s="111"/>
    </row>
    <row r="455" spans="1:11" s="102" customFormat="1" x14ac:dyDescent="0.2">
      <c r="A455" s="102">
        <v>15000010</v>
      </c>
      <c r="B455" s="103">
        <v>54320</v>
      </c>
      <c r="C455" s="102" t="s">
        <v>268</v>
      </c>
      <c r="D455" s="104">
        <v>3241</v>
      </c>
      <c r="E455" s="104">
        <v>0</v>
      </c>
      <c r="F455" s="104">
        <v>0</v>
      </c>
      <c r="G455" s="104">
        <v>0</v>
      </c>
      <c r="H455" s="105">
        <v>0</v>
      </c>
      <c r="I455" s="107">
        <v>0</v>
      </c>
      <c r="J455" s="111"/>
    </row>
    <row r="456" spans="1:11" s="102" customFormat="1" x14ac:dyDescent="0.2">
      <c r="A456" s="102">
        <v>15000010</v>
      </c>
      <c r="B456" s="103">
        <v>54350</v>
      </c>
      <c r="C456" s="102" t="s">
        <v>269</v>
      </c>
      <c r="D456" s="104">
        <v>0</v>
      </c>
      <c r="E456" s="104">
        <v>0</v>
      </c>
      <c r="F456" s="104">
        <v>0</v>
      </c>
      <c r="G456" s="104">
        <v>0</v>
      </c>
      <c r="H456" s="105">
        <v>0</v>
      </c>
      <c r="I456" s="107">
        <v>0</v>
      </c>
      <c r="J456" s="111"/>
    </row>
    <row r="457" spans="1:11" s="102" customFormat="1" x14ac:dyDescent="0.2">
      <c r="A457" s="102">
        <v>15000010</v>
      </c>
      <c r="B457" s="103">
        <v>54470</v>
      </c>
      <c r="C457" s="102" t="s">
        <v>270</v>
      </c>
      <c r="D457" s="104">
        <v>3937</v>
      </c>
      <c r="E457" s="104">
        <v>8000</v>
      </c>
      <c r="F457" s="104">
        <v>8000</v>
      </c>
      <c r="G457" s="104">
        <v>8000</v>
      </c>
      <c r="H457" s="105">
        <v>8000</v>
      </c>
      <c r="I457" s="107">
        <v>8164</v>
      </c>
      <c r="J457" s="111"/>
    </row>
    <row r="458" spans="1:11" s="102" customFormat="1" ht="15.75" thickBot="1" x14ac:dyDescent="0.25">
      <c r="B458" s="103"/>
      <c r="C458" s="102" t="s">
        <v>25</v>
      </c>
      <c r="D458" s="108">
        <f t="shared" ref="D458:I458" si="34">SUM(D445:D457)</f>
        <v>298071</v>
      </c>
      <c r="E458" s="108">
        <f t="shared" si="34"/>
        <v>282237</v>
      </c>
      <c r="F458" s="108">
        <f t="shared" si="34"/>
        <v>282237</v>
      </c>
      <c r="G458" s="108">
        <f t="shared" si="34"/>
        <v>270746.58999999997</v>
      </c>
      <c r="H458" s="109">
        <f t="shared" si="34"/>
        <v>279237</v>
      </c>
      <c r="I458" s="110">
        <f t="shared" si="34"/>
        <v>282749</v>
      </c>
      <c r="J458" s="111"/>
      <c r="K458" s="111"/>
    </row>
    <row r="459" spans="1:11" s="102" customFormat="1" ht="15.75" thickTop="1" x14ac:dyDescent="0.2">
      <c r="B459" s="103"/>
      <c r="D459" s="104"/>
      <c r="E459" s="104"/>
      <c r="F459" s="104"/>
      <c r="G459" s="104"/>
      <c r="H459" s="105"/>
      <c r="I459" s="107"/>
      <c r="J459" s="111"/>
    </row>
    <row r="460" spans="1:11" s="102" customFormat="1" x14ac:dyDescent="0.2">
      <c r="A460" s="102">
        <v>15100010</v>
      </c>
      <c r="B460" s="102" t="s">
        <v>271</v>
      </c>
      <c r="D460" s="104"/>
      <c r="E460" s="104"/>
      <c r="F460" s="104"/>
      <c r="G460" s="104"/>
      <c r="H460" s="105"/>
      <c r="I460" s="107"/>
      <c r="J460" s="111"/>
    </row>
    <row r="461" spans="1:11" s="102" customFormat="1" x14ac:dyDescent="0.2">
      <c r="A461" s="102">
        <v>15100010</v>
      </c>
      <c r="B461" s="103">
        <v>51000</v>
      </c>
      <c r="C461" s="102" t="s">
        <v>17</v>
      </c>
      <c r="D461" s="104">
        <f>182960</f>
        <v>182960</v>
      </c>
      <c r="E461" s="104">
        <f>211775</f>
        <v>211775</v>
      </c>
      <c r="F461" s="104">
        <f>211775</f>
        <v>211775</v>
      </c>
      <c r="G461" s="104">
        <f>158773.67+40000</f>
        <v>198773.67</v>
      </c>
      <c r="H461" s="105">
        <v>165802</v>
      </c>
      <c r="I461" s="107">
        <v>211775</v>
      </c>
      <c r="J461" s="111"/>
    </row>
    <row r="462" spans="1:11" s="102" customFormat="1" x14ac:dyDescent="0.2">
      <c r="A462" s="102">
        <v>15100010</v>
      </c>
      <c r="B462" s="103">
        <v>51100</v>
      </c>
      <c r="C462" s="102" t="s">
        <v>272</v>
      </c>
      <c r="D462" s="104">
        <v>15140</v>
      </c>
      <c r="E462" s="104">
        <v>0</v>
      </c>
      <c r="F462" s="104">
        <v>0</v>
      </c>
      <c r="G462" s="104">
        <v>0</v>
      </c>
      <c r="H462" s="105">
        <v>0</v>
      </c>
      <c r="I462" s="107">
        <v>0</v>
      </c>
      <c r="J462" s="111"/>
    </row>
    <row r="463" spans="1:11" s="102" customFormat="1" x14ac:dyDescent="0.2">
      <c r="A463" s="102">
        <v>15100010</v>
      </c>
      <c r="B463" s="103">
        <v>51110</v>
      </c>
      <c r="C463" s="102" t="s">
        <v>273</v>
      </c>
      <c r="D463" s="104">
        <v>25818</v>
      </c>
      <c r="E463" s="104">
        <v>0</v>
      </c>
      <c r="F463" s="104">
        <v>0</v>
      </c>
      <c r="G463" s="104">
        <v>0</v>
      </c>
      <c r="H463" s="105">
        <v>0</v>
      </c>
      <c r="I463" s="107">
        <v>0</v>
      </c>
      <c r="J463" s="111"/>
    </row>
    <row r="464" spans="1:11" s="102" customFormat="1" x14ac:dyDescent="0.2">
      <c r="A464" s="102">
        <v>15100010</v>
      </c>
      <c r="B464" s="103">
        <v>52310</v>
      </c>
      <c r="C464" s="102" t="s">
        <v>38</v>
      </c>
      <c r="D464" s="104">
        <v>85</v>
      </c>
      <c r="E464" s="104">
        <v>490</v>
      </c>
      <c r="F464" s="104">
        <v>490</v>
      </c>
      <c r="G464" s="104">
        <v>490</v>
      </c>
      <c r="H464" s="105">
        <v>490</v>
      </c>
      <c r="I464" s="107">
        <v>500</v>
      </c>
      <c r="J464" s="111"/>
    </row>
    <row r="465" spans="1:11" s="102" customFormat="1" x14ac:dyDescent="0.2">
      <c r="A465" s="102">
        <v>15100010</v>
      </c>
      <c r="B465" s="103">
        <v>52410</v>
      </c>
      <c r="C465" s="102" t="s">
        <v>274</v>
      </c>
      <c r="D465" s="104">
        <v>5645</v>
      </c>
      <c r="E465" s="104">
        <v>5480</v>
      </c>
      <c r="F465" s="104">
        <v>5480</v>
      </c>
      <c r="G465" s="104">
        <v>5480</v>
      </c>
      <c r="H465" s="105">
        <v>5480</v>
      </c>
      <c r="I465" s="107">
        <v>5592</v>
      </c>
      <c r="J465" s="111"/>
    </row>
    <row r="466" spans="1:11" s="102" customFormat="1" x14ac:dyDescent="0.2">
      <c r="A466" s="102">
        <v>15100010</v>
      </c>
      <c r="B466" s="103">
        <v>52540</v>
      </c>
      <c r="C466" s="102" t="s">
        <v>275</v>
      </c>
      <c r="D466" s="104">
        <v>0</v>
      </c>
      <c r="E466" s="104">
        <v>1000</v>
      </c>
      <c r="F466" s="104">
        <v>1000</v>
      </c>
      <c r="G466" s="104">
        <v>1000</v>
      </c>
      <c r="H466" s="105">
        <v>1000</v>
      </c>
      <c r="I466" s="107">
        <v>1020</v>
      </c>
      <c r="J466" s="111"/>
    </row>
    <row r="467" spans="1:11" s="102" customFormat="1" x14ac:dyDescent="0.2">
      <c r="A467" s="102">
        <v>15100010</v>
      </c>
      <c r="B467" s="103">
        <v>52630</v>
      </c>
      <c r="C467" s="102" t="s">
        <v>276</v>
      </c>
      <c r="D467" s="104">
        <v>0</v>
      </c>
      <c r="E467" s="104">
        <v>196</v>
      </c>
      <c r="F467" s="104">
        <v>196</v>
      </c>
      <c r="G467" s="104">
        <v>196</v>
      </c>
      <c r="H467" s="105">
        <v>196</v>
      </c>
      <c r="I467" s="107">
        <v>200</v>
      </c>
      <c r="J467" s="111"/>
    </row>
    <row r="468" spans="1:11" s="102" customFormat="1" x14ac:dyDescent="0.2">
      <c r="A468" s="102">
        <v>15100010</v>
      </c>
      <c r="B468" s="103">
        <v>52700</v>
      </c>
      <c r="C468" s="102" t="s">
        <v>277</v>
      </c>
      <c r="D468" s="104">
        <v>239880</v>
      </c>
      <c r="E468" s="104">
        <v>260386</v>
      </c>
      <c r="F468" s="104">
        <v>260386</v>
      </c>
      <c r="G468" s="105">
        <v>260386</v>
      </c>
      <c r="H468" s="105">
        <v>260386</v>
      </c>
      <c r="I468" s="107">
        <v>265712</v>
      </c>
      <c r="J468" s="111"/>
    </row>
    <row r="469" spans="1:11" s="102" customFormat="1" x14ac:dyDescent="0.2">
      <c r="A469" s="102">
        <v>15100010</v>
      </c>
      <c r="B469" s="103">
        <v>52710</v>
      </c>
      <c r="C469" s="102" t="s">
        <v>278</v>
      </c>
      <c r="D469" s="104">
        <v>287</v>
      </c>
      <c r="E469" s="104">
        <v>4655</v>
      </c>
      <c r="F469" s="104">
        <v>4655</v>
      </c>
      <c r="G469" s="104">
        <v>4655</v>
      </c>
      <c r="H469" s="105">
        <v>4655</v>
      </c>
      <c r="I469" s="107">
        <v>4750</v>
      </c>
      <c r="J469" s="111"/>
    </row>
    <row r="470" spans="1:11" s="102" customFormat="1" x14ac:dyDescent="0.2">
      <c r="A470" s="102">
        <v>15100010</v>
      </c>
      <c r="B470" s="103">
        <v>53490</v>
      </c>
      <c r="C470" s="102" t="s">
        <v>232</v>
      </c>
      <c r="D470" s="104">
        <v>1495</v>
      </c>
      <c r="E470" s="104">
        <v>3763</v>
      </c>
      <c r="F470" s="104">
        <v>3763</v>
      </c>
      <c r="G470" s="104">
        <v>3763</v>
      </c>
      <c r="H470" s="105">
        <v>3763</v>
      </c>
      <c r="I470" s="107">
        <v>3840</v>
      </c>
      <c r="J470" s="111"/>
    </row>
    <row r="471" spans="1:11" s="102" customFormat="1" ht="15.75" thickBot="1" x14ac:dyDescent="0.25">
      <c r="B471" s="103"/>
      <c r="C471" s="102" t="s">
        <v>25</v>
      </c>
      <c r="D471" s="108">
        <f t="shared" ref="D471:I471" si="35">SUM(D461:D470)</f>
        <v>471310</v>
      </c>
      <c r="E471" s="108">
        <f t="shared" si="35"/>
        <v>487745</v>
      </c>
      <c r="F471" s="108">
        <f t="shared" si="35"/>
        <v>487745</v>
      </c>
      <c r="G471" s="108">
        <f t="shared" si="35"/>
        <v>474743.67000000004</v>
      </c>
      <c r="H471" s="109">
        <f t="shared" si="35"/>
        <v>441772</v>
      </c>
      <c r="I471" s="110">
        <f t="shared" si="35"/>
        <v>493389</v>
      </c>
      <c r="J471" s="111"/>
      <c r="K471" s="111"/>
    </row>
    <row r="472" spans="1:11" s="102" customFormat="1" ht="15.75" thickTop="1" x14ac:dyDescent="0.2">
      <c r="B472" s="103"/>
      <c r="D472" s="104"/>
      <c r="E472" s="104"/>
      <c r="F472" s="104"/>
      <c r="G472" s="104"/>
      <c r="H472" s="105"/>
      <c r="I472" s="107"/>
      <c r="J472" s="111"/>
    </row>
    <row r="473" spans="1:11" s="102" customFormat="1" x14ac:dyDescent="0.2">
      <c r="A473" s="102">
        <v>15202050</v>
      </c>
      <c r="B473" s="102" t="s">
        <v>279</v>
      </c>
      <c r="D473" s="104"/>
      <c r="E473" s="104"/>
      <c r="F473" s="104"/>
      <c r="G473" s="104"/>
      <c r="H473" s="105"/>
      <c r="I473" s="107"/>
      <c r="J473" s="111"/>
    </row>
    <row r="474" spans="1:11" s="102" customFormat="1" x14ac:dyDescent="0.2">
      <c r="A474" s="102">
        <v>15202050</v>
      </c>
      <c r="B474" s="103">
        <v>51000</v>
      </c>
      <c r="C474" s="102" t="s">
        <v>17</v>
      </c>
      <c r="D474" s="104">
        <v>331646</v>
      </c>
      <c r="E474" s="104">
        <v>317319</v>
      </c>
      <c r="F474" s="104">
        <v>317319</v>
      </c>
      <c r="G474" s="104">
        <f>317319-662</f>
        <v>316657</v>
      </c>
      <c r="H474" s="105">
        <v>322978</v>
      </c>
      <c r="I474" s="107">
        <v>317319</v>
      </c>
      <c r="J474" s="111"/>
    </row>
    <row r="475" spans="1:11" s="102" customFormat="1" x14ac:dyDescent="0.2">
      <c r="A475" s="102">
        <v>15202050</v>
      </c>
      <c r="B475" s="103">
        <v>51080</v>
      </c>
      <c r="C475" s="102" t="s">
        <v>280</v>
      </c>
      <c r="D475" s="104">
        <v>34995</v>
      </c>
      <c r="E475" s="104">
        <v>39808</v>
      </c>
      <c r="F475" s="104">
        <v>39808</v>
      </c>
      <c r="G475" s="104">
        <v>39808</v>
      </c>
      <c r="H475" s="105">
        <v>35070</v>
      </c>
      <c r="I475" s="107">
        <v>39808</v>
      </c>
      <c r="J475" s="111"/>
    </row>
    <row r="476" spans="1:11" s="102" customFormat="1" x14ac:dyDescent="0.2">
      <c r="A476" s="102">
        <v>15202050</v>
      </c>
      <c r="B476" s="103">
        <v>51130</v>
      </c>
      <c r="C476" s="102" t="s">
        <v>281</v>
      </c>
      <c r="D476" s="104">
        <v>39897</v>
      </c>
      <c r="E476" s="104">
        <v>35000</v>
      </c>
      <c r="F476" s="104">
        <v>35000</v>
      </c>
      <c r="G476" s="104">
        <v>35000</v>
      </c>
      <c r="H476" s="105">
        <v>35000</v>
      </c>
      <c r="I476" s="107">
        <v>35000</v>
      </c>
      <c r="J476" s="111"/>
    </row>
    <row r="477" spans="1:11" s="102" customFormat="1" x14ac:dyDescent="0.2">
      <c r="A477" s="102">
        <v>15202050</v>
      </c>
      <c r="B477" s="103">
        <v>51160</v>
      </c>
      <c r="C477" s="102" t="s">
        <v>282</v>
      </c>
      <c r="D477" s="104">
        <v>13145</v>
      </c>
      <c r="E477" s="104">
        <v>5320</v>
      </c>
      <c r="F477" s="104">
        <v>5320</v>
      </c>
      <c r="G477" s="104">
        <v>5320</v>
      </c>
      <c r="H477" s="105">
        <v>10000</v>
      </c>
      <c r="I477" s="107">
        <v>5320</v>
      </c>
      <c r="J477" s="111"/>
    </row>
    <row r="478" spans="1:11" s="102" customFormat="1" x14ac:dyDescent="0.2">
      <c r="A478" s="102">
        <v>15202050</v>
      </c>
      <c r="B478" s="103">
        <v>51170</v>
      </c>
      <c r="C478" s="102" t="s">
        <v>283</v>
      </c>
      <c r="D478" s="104">
        <v>69564</v>
      </c>
      <c r="E478" s="104">
        <v>64000</v>
      </c>
      <c r="F478" s="104">
        <v>64000</v>
      </c>
      <c r="G478" s="104">
        <v>64000</v>
      </c>
      <c r="H478" s="105">
        <v>64000</v>
      </c>
      <c r="I478" s="107">
        <v>64000</v>
      </c>
      <c r="J478" s="111"/>
    </row>
    <row r="479" spans="1:11" s="102" customFormat="1" x14ac:dyDescent="0.2">
      <c r="A479" s="102">
        <v>15202050</v>
      </c>
      <c r="B479" s="103">
        <v>51180</v>
      </c>
      <c r="C479" s="102" t="s">
        <v>284</v>
      </c>
      <c r="D479" s="104">
        <v>49026</v>
      </c>
      <c r="E479" s="104">
        <v>65000</v>
      </c>
      <c r="F479" s="104">
        <v>65000</v>
      </c>
      <c r="G479" s="104">
        <v>65000</v>
      </c>
      <c r="H479" s="105">
        <v>65000</v>
      </c>
      <c r="I479" s="107">
        <v>65000</v>
      </c>
      <c r="J479" s="111"/>
    </row>
    <row r="480" spans="1:11" s="102" customFormat="1" x14ac:dyDescent="0.2">
      <c r="A480" s="102">
        <v>15202050</v>
      </c>
      <c r="B480" s="103">
        <v>51500</v>
      </c>
      <c r="C480" s="102" t="s">
        <v>20</v>
      </c>
      <c r="D480" s="104">
        <v>10611</v>
      </c>
      <c r="E480" s="104">
        <v>12800</v>
      </c>
      <c r="F480" s="104">
        <v>12800</v>
      </c>
      <c r="G480" s="104">
        <v>12800</v>
      </c>
      <c r="H480" s="105">
        <v>12800</v>
      </c>
      <c r="I480" s="107">
        <v>12800</v>
      </c>
      <c r="J480" s="111"/>
    </row>
    <row r="481" spans="1:11" s="102" customFormat="1" x14ac:dyDescent="0.2">
      <c r="A481" s="102">
        <v>15202050</v>
      </c>
      <c r="B481" s="103">
        <v>52230</v>
      </c>
      <c r="C481" s="102" t="s">
        <v>285</v>
      </c>
      <c r="D481" s="104">
        <v>0</v>
      </c>
      <c r="E481" s="104">
        <v>4000</v>
      </c>
      <c r="F481" s="104">
        <v>4000</v>
      </c>
      <c r="G481" s="104">
        <v>4000</v>
      </c>
      <c r="H481" s="105">
        <v>4000</v>
      </c>
      <c r="I481" s="107">
        <v>4082</v>
      </c>
      <c r="J481" s="111"/>
    </row>
    <row r="482" spans="1:11" s="102" customFormat="1" x14ac:dyDescent="0.2">
      <c r="A482" s="102">
        <v>15202050</v>
      </c>
      <c r="B482" s="103">
        <v>52310</v>
      </c>
      <c r="C482" s="102" t="s">
        <v>38</v>
      </c>
      <c r="D482" s="104">
        <v>710</v>
      </c>
      <c r="E482" s="104">
        <v>750</v>
      </c>
      <c r="F482" s="104">
        <v>750</v>
      </c>
      <c r="G482" s="104">
        <v>750</v>
      </c>
      <c r="H482" s="105">
        <v>0</v>
      </c>
      <c r="I482" s="107">
        <v>765</v>
      </c>
      <c r="J482" s="111"/>
    </row>
    <row r="483" spans="1:11" s="102" customFormat="1" x14ac:dyDescent="0.2">
      <c r="A483" s="102">
        <v>15202050</v>
      </c>
      <c r="B483" s="103">
        <v>52530</v>
      </c>
      <c r="C483" s="102" t="s">
        <v>250</v>
      </c>
      <c r="D483" s="104">
        <v>8780</v>
      </c>
      <c r="E483" s="104">
        <v>10000</v>
      </c>
      <c r="F483" s="104">
        <v>10000</v>
      </c>
      <c r="G483" s="104">
        <v>10000</v>
      </c>
      <c r="H483" s="105">
        <v>9000</v>
      </c>
      <c r="I483" s="107">
        <v>10205</v>
      </c>
      <c r="J483" s="111"/>
    </row>
    <row r="484" spans="1:11" s="102" customFormat="1" x14ac:dyDescent="0.2">
      <c r="A484" s="102">
        <v>15202050</v>
      </c>
      <c r="B484" s="103">
        <v>52750</v>
      </c>
      <c r="C484" s="102" t="s">
        <v>60</v>
      </c>
      <c r="D484" s="104">
        <v>2464</v>
      </c>
      <c r="E484" s="104">
        <v>4000</v>
      </c>
      <c r="F484" s="104">
        <v>4000</v>
      </c>
      <c r="G484" s="104">
        <v>4000</v>
      </c>
      <c r="H484" s="105">
        <v>4000</v>
      </c>
      <c r="I484" s="107">
        <v>4082</v>
      </c>
      <c r="J484" s="111"/>
    </row>
    <row r="485" spans="1:11" s="102" customFormat="1" x14ac:dyDescent="0.2">
      <c r="A485" s="102">
        <v>15202050</v>
      </c>
      <c r="B485" s="103">
        <v>53250</v>
      </c>
      <c r="C485" s="102" t="s">
        <v>212</v>
      </c>
      <c r="D485" s="104">
        <v>2425</v>
      </c>
      <c r="E485" s="104">
        <v>2500</v>
      </c>
      <c r="F485" s="104">
        <v>2500</v>
      </c>
      <c r="G485" s="104">
        <v>2500</v>
      </c>
      <c r="H485" s="105">
        <v>2500</v>
      </c>
      <c r="I485" s="107">
        <v>2551</v>
      </c>
      <c r="J485" s="111"/>
    </row>
    <row r="486" spans="1:11" s="102" customFormat="1" x14ac:dyDescent="0.2">
      <c r="A486" s="102">
        <v>15202050</v>
      </c>
      <c r="B486" s="103">
        <v>53440</v>
      </c>
      <c r="C486" s="102" t="s">
        <v>286</v>
      </c>
      <c r="D486" s="104">
        <v>3857</v>
      </c>
      <c r="E486" s="104">
        <v>2000</v>
      </c>
      <c r="F486" s="104">
        <v>2000</v>
      </c>
      <c r="G486" s="104">
        <v>2000</v>
      </c>
      <c r="H486" s="105">
        <v>3000</v>
      </c>
      <c r="I486" s="107">
        <v>2041</v>
      </c>
      <c r="J486" s="111"/>
    </row>
    <row r="487" spans="1:11" s="102" customFormat="1" x14ac:dyDescent="0.2">
      <c r="A487" s="102">
        <v>15202050</v>
      </c>
      <c r="B487" s="103">
        <v>53540</v>
      </c>
      <c r="C487" s="102" t="s">
        <v>287</v>
      </c>
      <c r="D487" s="104">
        <v>13140</v>
      </c>
      <c r="E487" s="104">
        <v>14000</v>
      </c>
      <c r="F487" s="104">
        <v>14000</v>
      </c>
      <c r="G487" s="104">
        <v>14000</v>
      </c>
      <c r="H487" s="105">
        <v>13000</v>
      </c>
      <c r="I487" s="107">
        <v>14286</v>
      </c>
      <c r="J487" s="111"/>
    </row>
    <row r="488" spans="1:11" s="102" customFormat="1" x14ac:dyDescent="0.2">
      <c r="A488" s="102">
        <v>15202050</v>
      </c>
      <c r="B488" s="103">
        <v>54320</v>
      </c>
      <c r="C488" s="102" t="s">
        <v>288</v>
      </c>
      <c r="D488" s="104">
        <v>21200</v>
      </c>
      <c r="E488" s="104">
        <v>16200</v>
      </c>
      <c r="F488" s="104">
        <v>16200</v>
      </c>
      <c r="G488" s="104">
        <v>16200</v>
      </c>
      <c r="H488" s="105">
        <v>11200</v>
      </c>
      <c r="I488" s="107">
        <v>16531</v>
      </c>
      <c r="J488" s="111"/>
    </row>
    <row r="489" spans="1:11" s="102" customFormat="1" x14ac:dyDescent="0.2">
      <c r="A489" s="102">
        <v>15202050</v>
      </c>
      <c r="B489" s="103">
        <v>55520</v>
      </c>
      <c r="C489" s="102" t="s">
        <v>289</v>
      </c>
      <c r="D489" s="104">
        <v>4789</v>
      </c>
      <c r="E489" s="104">
        <v>4800</v>
      </c>
      <c r="F489" s="104">
        <v>4800</v>
      </c>
      <c r="G489" s="104">
        <v>4800</v>
      </c>
      <c r="H489" s="105">
        <v>4800</v>
      </c>
      <c r="I489" s="107">
        <v>4898</v>
      </c>
      <c r="J489" s="111"/>
    </row>
    <row r="490" spans="1:11" s="102" customFormat="1" ht="15.75" thickBot="1" x14ac:dyDescent="0.25">
      <c r="B490" s="103"/>
      <c r="C490" s="102" t="s">
        <v>25</v>
      </c>
      <c r="D490" s="108">
        <f t="shared" ref="D490:I490" si="36">SUM(D474:D489)</f>
        <v>606249</v>
      </c>
      <c r="E490" s="108">
        <f t="shared" si="36"/>
        <v>597497</v>
      </c>
      <c r="F490" s="108">
        <f t="shared" si="36"/>
        <v>597497</v>
      </c>
      <c r="G490" s="108">
        <f t="shared" si="36"/>
        <v>596835</v>
      </c>
      <c r="H490" s="109">
        <f t="shared" si="36"/>
        <v>596348</v>
      </c>
      <c r="I490" s="110">
        <f t="shared" si="36"/>
        <v>598688</v>
      </c>
      <c r="J490" s="111"/>
      <c r="K490" s="111"/>
    </row>
    <row r="491" spans="1:11" s="102" customFormat="1" ht="15.75" thickTop="1" x14ac:dyDescent="0.2">
      <c r="B491" s="103"/>
      <c r="D491" s="104"/>
      <c r="E491" s="104"/>
      <c r="F491" s="104"/>
      <c r="G491" s="104"/>
      <c r="H491" s="105"/>
      <c r="I491" s="107"/>
      <c r="J491" s="111"/>
    </row>
    <row r="492" spans="1:11" s="102" customFormat="1" x14ac:dyDescent="0.2">
      <c r="A492" s="102">
        <v>15202051</v>
      </c>
      <c r="B492" s="102" t="s">
        <v>290</v>
      </c>
      <c r="D492" s="104"/>
      <c r="E492" s="104"/>
      <c r="F492" s="104"/>
      <c r="G492" s="104"/>
      <c r="H492" s="105"/>
      <c r="I492" s="107"/>
      <c r="J492" s="111"/>
    </row>
    <row r="493" spans="1:11" s="102" customFormat="1" x14ac:dyDescent="0.2">
      <c r="A493" s="102">
        <v>15202051</v>
      </c>
      <c r="B493" s="103">
        <v>51400</v>
      </c>
      <c r="C493" s="102" t="s">
        <v>64</v>
      </c>
      <c r="D493" s="104">
        <v>112136</v>
      </c>
      <c r="E493" s="104">
        <v>119879</v>
      </c>
      <c r="F493" s="104">
        <v>119879</v>
      </c>
      <c r="G493" s="104">
        <v>119879</v>
      </c>
      <c r="H493" s="105">
        <v>119879</v>
      </c>
      <c r="I493" s="107">
        <v>119879</v>
      </c>
      <c r="J493" s="111"/>
    </row>
    <row r="494" spans="1:11" s="102" customFormat="1" x14ac:dyDescent="0.2">
      <c r="A494" s="102">
        <v>15202051</v>
      </c>
      <c r="B494" s="103">
        <v>52700</v>
      </c>
      <c r="C494" s="102" t="s">
        <v>277</v>
      </c>
      <c r="D494" s="104">
        <v>14364</v>
      </c>
      <c r="E494" s="104">
        <v>14660</v>
      </c>
      <c r="F494" s="104">
        <v>14660</v>
      </c>
      <c r="G494" s="104">
        <v>14660</v>
      </c>
      <c r="H494" s="105">
        <v>14660</v>
      </c>
      <c r="I494" s="107">
        <v>14960</v>
      </c>
      <c r="J494" s="111"/>
    </row>
    <row r="495" spans="1:11" s="102" customFormat="1" x14ac:dyDescent="0.2">
      <c r="A495" s="102">
        <v>15202051</v>
      </c>
      <c r="B495" s="103">
        <v>52750</v>
      </c>
      <c r="C495" s="102" t="s">
        <v>60</v>
      </c>
      <c r="D495" s="104">
        <v>5938</v>
      </c>
      <c r="E495" s="104">
        <v>6000</v>
      </c>
      <c r="F495" s="104">
        <v>6000</v>
      </c>
      <c r="G495" s="104">
        <v>6000</v>
      </c>
      <c r="H495" s="105">
        <v>6000</v>
      </c>
      <c r="I495" s="107">
        <v>6123</v>
      </c>
      <c r="J495" s="111"/>
    </row>
    <row r="496" spans="1:11" s="102" customFormat="1" ht="15.75" thickBot="1" x14ac:dyDescent="0.25">
      <c r="B496" s="103"/>
      <c r="C496" s="102" t="s">
        <v>25</v>
      </c>
      <c r="D496" s="108">
        <f t="shared" ref="D496:I496" si="37">SUM(D493:D495)</f>
        <v>132438</v>
      </c>
      <c r="E496" s="108">
        <f t="shared" si="37"/>
        <v>140539</v>
      </c>
      <c r="F496" s="108">
        <f t="shared" si="37"/>
        <v>140539</v>
      </c>
      <c r="G496" s="108">
        <f t="shared" si="37"/>
        <v>140539</v>
      </c>
      <c r="H496" s="109">
        <f t="shared" si="37"/>
        <v>140539</v>
      </c>
      <c r="I496" s="110">
        <f t="shared" si="37"/>
        <v>140962</v>
      </c>
      <c r="J496" s="111"/>
      <c r="K496" s="111"/>
    </row>
    <row r="497" spans="1:11" s="102" customFormat="1" ht="15.75" thickTop="1" x14ac:dyDescent="0.2">
      <c r="B497" s="103"/>
      <c r="D497" s="104"/>
      <c r="E497" s="104"/>
      <c r="F497" s="104"/>
      <c r="G497" s="104"/>
      <c r="H497" s="105"/>
      <c r="I497" s="107"/>
      <c r="J497" s="111"/>
    </row>
    <row r="498" spans="1:11" s="102" customFormat="1" x14ac:dyDescent="0.2">
      <c r="A498" s="102">
        <v>15202552</v>
      </c>
      <c r="B498" s="102" t="s">
        <v>291</v>
      </c>
      <c r="D498" s="104"/>
      <c r="E498" s="104"/>
      <c r="F498" s="104"/>
      <c r="G498" s="104"/>
      <c r="H498" s="105"/>
      <c r="I498" s="107"/>
      <c r="J498" s="111"/>
    </row>
    <row r="499" spans="1:11" s="102" customFormat="1" x14ac:dyDescent="0.2">
      <c r="A499" s="102">
        <v>15202552</v>
      </c>
      <c r="B499" s="103">
        <v>52620</v>
      </c>
      <c r="C499" s="102" t="s">
        <v>292</v>
      </c>
      <c r="D499" s="104">
        <v>35000</v>
      </c>
      <c r="E499" s="104">
        <v>30000</v>
      </c>
      <c r="F499" s="104">
        <v>30000</v>
      </c>
      <c r="G499" s="104">
        <v>30000</v>
      </c>
      <c r="H499" s="105">
        <v>25000</v>
      </c>
      <c r="I499" s="107">
        <v>30614</v>
      </c>
      <c r="J499" s="111"/>
    </row>
    <row r="500" spans="1:11" s="102" customFormat="1" ht="15.75" thickBot="1" x14ac:dyDescent="0.25">
      <c r="B500" s="103"/>
      <c r="C500" s="114" t="s">
        <v>25</v>
      </c>
      <c r="D500" s="108">
        <f t="shared" ref="D500:I500" si="38">SUM(D499:D499)</f>
        <v>35000</v>
      </c>
      <c r="E500" s="108">
        <f t="shared" si="38"/>
        <v>30000</v>
      </c>
      <c r="F500" s="108">
        <f t="shared" si="38"/>
        <v>30000</v>
      </c>
      <c r="G500" s="108">
        <f t="shared" si="38"/>
        <v>30000</v>
      </c>
      <c r="H500" s="109">
        <f t="shared" si="38"/>
        <v>25000</v>
      </c>
      <c r="I500" s="110">
        <f t="shared" si="38"/>
        <v>30614</v>
      </c>
      <c r="J500" s="111"/>
      <c r="K500" s="111"/>
    </row>
    <row r="501" spans="1:11" s="102" customFormat="1" ht="15.75" thickTop="1" x14ac:dyDescent="0.2">
      <c r="B501" s="103"/>
      <c r="D501" s="104"/>
      <c r="E501" s="104"/>
      <c r="F501" s="104"/>
      <c r="G501" s="104"/>
      <c r="H501" s="105"/>
      <c r="I501" s="107"/>
      <c r="J501" s="111"/>
    </row>
    <row r="502" spans="1:11" s="102" customFormat="1" x14ac:dyDescent="0.2">
      <c r="A502" s="102">
        <v>15202553</v>
      </c>
      <c r="B502" s="102" t="s">
        <v>293</v>
      </c>
      <c r="D502" s="104"/>
      <c r="E502" s="104"/>
      <c r="F502" s="104"/>
      <c r="G502" s="104"/>
      <c r="H502" s="105"/>
      <c r="I502" s="107"/>
      <c r="J502" s="111"/>
    </row>
    <row r="503" spans="1:11" s="102" customFormat="1" x14ac:dyDescent="0.2">
      <c r="A503" s="102">
        <v>15202553</v>
      </c>
      <c r="B503" s="103">
        <v>51040</v>
      </c>
      <c r="C503" s="102" t="s">
        <v>294</v>
      </c>
      <c r="D503" s="104">
        <v>11645</v>
      </c>
      <c r="E503" s="104">
        <v>17856</v>
      </c>
      <c r="F503" s="104">
        <v>17856</v>
      </c>
      <c r="G503" s="104">
        <v>17856</v>
      </c>
      <c r="H503" s="105">
        <v>17856</v>
      </c>
      <c r="I503" s="107">
        <v>17856</v>
      </c>
      <c r="J503" s="111"/>
    </row>
    <row r="504" spans="1:11" s="102" customFormat="1" x14ac:dyDescent="0.2">
      <c r="A504" s="102">
        <v>15202553</v>
      </c>
      <c r="B504" s="103">
        <v>51070</v>
      </c>
      <c r="C504" s="102" t="s">
        <v>295</v>
      </c>
      <c r="D504" s="104">
        <v>49788</v>
      </c>
      <c r="E504" s="104">
        <v>60000</v>
      </c>
      <c r="F504" s="104">
        <v>60000</v>
      </c>
      <c r="G504" s="104">
        <v>60000</v>
      </c>
      <c r="H504" s="105">
        <v>50000</v>
      </c>
      <c r="I504" s="107">
        <v>60000</v>
      </c>
      <c r="J504" s="111"/>
    </row>
    <row r="505" spans="1:11" s="102" customFormat="1" x14ac:dyDescent="0.2">
      <c r="A505" s="102">
        <v>15202553</v>
      </c>
      <c r="B505" s="103">
        <v>51140</v>
      </c>
      <c r="C505" s="102" t="s">
        <v>296</v>
      </c>
      <c r="D505" s="104">
        <v>23438</v>
      </c>
      <c r="E505" s="104">
        <v>22000</v>
      </c>
      <c r="F505" s="104">
        <v>22000</v>
      </c>
      <c r="G505" s="104">
        <v>22000</v>
      </c>
      <c r="H505" s="105">
        <v>25945</v>
      </c>
      <c r="I505" s="107">
        <v>22000</v>
      </c>
      <c r="J505" s="111"/>
    </row>
    <row r="506" spans="1:11" s="102" customFormat="1" x14ac:dyDescent="0.2">
      <c r="A506" s="102">
        <v>15202553</v>
      </c>
      <c r="B506" s="103">
        <v>51300</v>
      </c>
      <c r="C506" s="102" t="s">
        <v>297</v>
      </c>
      <c r="D506" s="104">
        <v>18188</v>
      </c>
      <c r="E506" s="104">
        <v>16000</v>
      </c>
      <c r="F506" s="104">
        <v>16000</v>
      </c>
      <c r="G506" s="104">
        <v>16000</v>
      </c>
      <c r="H506" s="105">
        <v>16000</v>
      </c>
      <c r="I506" s="107">
        <v>16000</v>
      </c>
      <c r="J506" s="111"/>
    </row>
    <row r="507" spans="1:11" s="102" customFormat="1" x14ac:dyDescent="0.2">
      <c r="A507" s="102">
        <v>15202553</v>
      </c>
      <c r="B507" s="103">
        <v>52770</v>
      </c>
      <c r="C507" s="102" t="s">
        <v>298</v>
      </c>
      <c r="D507" s="104">
        <v>693</v>
      </c>
      <c r="E507" s="104">
        <v>0</v>
      </c>
      <c r="F507" s="104">
        <v>0</v>
      </c>
      <c r="G507" s="104">
        <v>0</v>
      </c>
      <c r="H507" s="105">
        <v>0</v>
      </c>
      <c r="I507" s="107">
        <v>0</v>
      </c>
      <c r="J507" s="111"/>
    </row>
    <row r="508" spans="1:11" s="102" customFormat="1" x14ac:dyDescent="0.2">
      <c r="A508" s="102">
        <v>15202553</v>
      </c>
      <c r="B508" s="103">
        <v>53540</v>
      </c>
      <c r="C508" s="102" t="s">
        <v>287</v>
      </c>
      <c r="D508" s="104">
        <v>1808</v>
      </c>
      <c r="E508" s="104">
        <v>1860</v>
      </c>
      <c r="F508" s="104">
        <v>1860</v>
      </c>
      <c r="G508" s="104">
        <v>1860</v>
      </c>
      <c r="H508" s="105">
        <v>1860</v>
      </c>
      <c r="I508" s="107">
        <v>1898</v>
      </c>
      <c r="J508" s="111"/>
    </row>
    <row r="509" spans="1:11" s="102" customFormat="1" x14ac:dyDescent="0.2">
      <c r="A509" s="102">
        <v>15202553</v>
      </c>
      <c r="B509" s="103">
        <v>53545</v>
      </c>
      <c r="C509" s="102" t="s">
        <v>299</v>
      </c>
      <c r="D509" s="104">
        <v>5756</v>
      </c>
      <c r="E509" s="104">
        <v>3500</v>
      </c>
      <c r="F509" s="104">
        <v>3500</v>
      </c>
      <c r="G509" s="104">
        <v>3500</v>
      </c>
      <c r="H509" s="105">
        <v>5000</v>
      </c>
      <c r="I509" s="107">
        <v>3572</v>
      </c>
      <c r="J509" s="111"/>
    </row>
    <row r="510" spans="1:11" s="102" customFormat="1" ht="15.75" thickBot="1" x14ac:dyDescent="0.25">
      <c r="B510" s="103"/>
      <c r="C510" s="102" t="s">
        <v>25</v>
      </c>
      <c r="D510" s="108">
        <f t="shared" ref="D510:I510" si="39">SUM(D503:D509)</f>
        <v>111316</v>
      </c>
      <c r="E510" s="108">
        <f t="shared" si="39"/>
        <v>121216</v>
      </c>
      <c r="F510" s="108">
        <f t="shared" si="39"/>
        <v>121216</v>
      </c>
      <c r="G510" s="108">
        <f t="shared" si="39"/>
        <v>121216</v>
      </c>
      <c r="H510" s="109">
        <f t="shared" si="39"/>
        <v>116661</v>
      </c>
      <c r="I510" s="110">
        <f t="shared" si="39"/>
        <v>121326</v>
      </c>
      <c r="J510" s="111"/>
      <c r="K510" s="111"/>
    </row>
    <row r="511" spans="1:11" s="102" customFormat="1" ht="15.75" thickTop="1" x14ac:dyDescent="0.2">
      <c r="B511" s="103"/>
      <c r="D511" s="104"/>
      <c r="E511" s="104"/>
      <c r="F511" s="104"/>
      <c r="G511" s="104"/>
      <c r="H511" s="105"/>
      <c r="I511" s="107"/>
      <c r="J511" s="111"/>
    </row>
    <row r="512" spans="1:11" s="102" customFormat="1" x14ac:dyDescent="0.2">
      <c r="A512" s="102">
        <v>15300010</v>
      </c>
      <c r="B512" s="102" t="s">
        <v>300</v>
      </c>
      <c r="D512" s="104"/>
      <c r="E512" s="104"/>
      <c r="F512" s="104"/>
      <c r="G512" s="104"/>
      <c r="H512" s="105"/>
      <c r="I512" s="107"/>
      <c r="J512" s="111"/>
    </row>
    <row r="513" spans="1:11" s="102" customFormat="1" x14ac:dyDescent="0.2">
      <c r="A513" s="102">
        <v>15300010</v>
      </c>
      <c r="B513" s="103">
        <v>51000</v>
      </c>
      <c r="C513" s="102" t="s">
        <v>17</v>
      </c>
      <c r="D513" s="104">
        <v>383338</v>
      </c>
      <c r="E513" s="104">
        <v>345720</v>
      </c>
      <c r="F513" s="104">
        <v>345720</v>
      </c>
      <c r="G513" s="104">
        <f>345720-2109</f>
        <v>343611</v>
      </c>
      <c r="H513" s="105">
        <v>335188</v>
      </c>
      <c r="I513" s="107">
        <v>345720</v>
      </c>
      <c r="J513" s="111"/>
    </row>
    <row r="514" spans="1:11" s="102" customFormat="1" x14ac:dyDescent="0.2">
      <c r="A514" s="102">
        <v>15300010</v>
      </c>
      <c r="B514" s="103">
        <v>51500</v>
      </c>
      <c r="C514" s="102" t="s">
        <v>20</v>
      </c>
      <c r="D514" s="104">
        <v>2496</v>
      </c>
      <c r="E514" s="104">
        <v>2000</v>
      </c>
      <c r="F514" s="104">
        <v>2000</v>
      </c>
      <c r="G514" s="104">
        <v>2000</v>
      </c>
      <c r="H514" s="105">
        <v>2000</v>
      </c>
      <c r="I514" s="107">
        <v>2000</v>
      </c>
      <c r="J514" s="111"/>
    </row>
    <row r="515" spans="1:11" s="102" customFormat="1" x14ac:dyDescent="0.2">
      <c r="A515" s="102">
        <v>15300010</v>
      </c>
      <c r="B515" s="103">
        <v>52310</v>
      </c>
      <c r="C515" s="102" t="s">
        <v>38</v>
      </c>
      <c r="D515" s="104">
        <v>629</v>
      </c>
      <c r="E515" s="104">
        <v>0</v>
      </c>
      <c r="F515" s="104">
        <v>0</v>
      </c>
      <c r="G515" s="104">
        <v>0</v>
      </c>
      <c r="H515" s="105">
        <v>0</v>
      </c>
      <c r="I515" s="107">
        <v>0</v>
      </c>
      <c r="J515" s="111"/>
    </row>
    <row r="516" spans="1:11" s="102" customFormat="1" x14ac:dyDescent="0.2">
      <c r="A516" s="102">
        <v>15300010</v>
      </c>
      <c r="B516" s="103">
        <v>52320</v>
      </c>
      <c r="C516" s="102" t="s">
        <v>29</v>
      </c>
      <c r="D516" s="104">
        <v>0</v>
      </c>
      <c r="E516" s="104">
        <v>0</v>
      </c>
      <c r="F516" s="104">
        <v>0</v>
      </c>
      <c r="G516" s="104">
        <v>0</v>
      </c>
      <c r="H516" s="105">
        <v>0</v>
      </c>
      <c r="I516" s="107">
        <v>0</v>
      </c>
      <c r="J516" s="111"/>
    </row>
    <row r="517" spans="1:11" s="102" customFormat="1" x14ac:dyDescent="0.2">
      <c r="A517" s="102">
        <v>15300010</v>
      </c>
      <c r="B517" s="103">
        <v>52450</v>
      </c>
      <c r="C517" s="102" t="s">
        <v>150</v>
      </c>
      <c r="D517" s="104">
        <v>1275</v>
      </c>
      <c r="E517" s="104">
        <v>3000</v>
      </c>
      <c r="F517" s="104">
        <v>3000</v>
      </c>
      <c r="G517" s="104">
        <v>3000</v>
      </c>
      <c r="H517" s="105">
        <v>3000</v>
      </c>
      <c r="I517" s="107">
        <v>3061</v>
      </c>
      <c r="J517" s="111"/>
    </row>
    <row r="518" spans="1:11" s="102" customFormat="1" x14ac:dyDescent="0.2">
      <c r="A518" s="102">
        <v>15300010</v>
      </c>
      <c r="B518" s="103">
        <v>52535</v>
      </c>
      <c r="C518" s="102" t="s">
        <v>301</v>
      </c>
      <c r="D518" s="104">
        <v>2810</v>
      </c>
      <c r="E518" s="104">
        <v>3000</v>
      </c>
      <c r="F518" s="104">
        <v>3000</v>
      </c>
      <c r="G518" s="104">
        <v>3000</v>
      </c>
      <c r="H518" s="105">
        <v>3000</v>
      </c>
      <c r="I518" s="107">
        <v>3061</v>
      </c>
      <c r="J518" s="111"/>
    </row>
    <row r="519" spans="1:11" s="102" customFormat="1" x14ac:dyDescent="0.2">
      <c r="A519" s="102">
        <v>15300010</v>
      </c>
      <c r="B519" s="103">
        <v>52780</v>
      </c>
      <c r="C519" s="102" t="s">
        <v>302</v>
      </c>
      <c r="D519" s="104">
        <v>308</v>
      </c>
      <c r="E519" s="104">
        <v>250</v>
      </c>
      <c r="F519" s="104">
        <v>250</v>
      </c>
      <c r="G519" s="104">
        <v>250</v>
      </c>
      <c r="H519" s="105">
        <v>250</v>
      </c>
      <c r="I519" s="107">
        <v>255</v>
      </c>
      <c r="J519" s="111"/>
    </row>
    <row r="520" spans="1:11" s="102" customFormat="1" x14ac:dyDescent="0.2">
      <c r="A520" s="102">
        <v>15300010</v>
      </c>
      <c r="B520" s="103">
        <v>53440</v>
      </c>
      <c r="C520" s="102" t="s">
        <v>303</v>
      </c>
      <c r="D520" s="104">
        <v>604</v>
      </c>
      <c r="E520" s="104">
        <v>1000</v>
      </c>
      <c r="F520" s="104">
        <v>1000</v>
      </c>
      <c r="G520" s="104">
        <v>1000</v>
      </c>
      <c r="H520" s="105">
        <v>1000</v>
      </c>
      <c r="I520" s="107">
        <v>1020</v>
      </c>
      <c r="J520" s="111"/>
    </row>
    <row r="521" spans="1:11" s="102" customFormat="1" x14ac:dyDescent="0.2">
      <c r="A521" s="102">
        <v>15300010</v>
      </c>
      <c r="B521" s="103">
        <v>53490</v>
      </c>
      <c r="C521" s="102" t="s">
        <v>36</v>
      </c>
      <c r="D521" s="104">
        <v>24</v>
      </c>
      <c r="E521" s="104">
        <v>0</v>
      </c>
      <c r="F521" s="104">
        <v>0</v>
      </c>
      <c r="G521" s="104">
        <v>0</v>
      </c>
      <c r="H521" s="105">
        <v>0</v>
      </c>
      <c r="I521" s="107">
        <v>0</v>
      </c>
      <c r="J521" s="111"/>
    </row>
    <row r="522" spans="1:11" s="102" customFormat="1" ht="15.75" thickBot="1" x14ac:dyDescent="0.25">
      <c r="B522" s="103"/>
      <c r="C522" s="102" t="s">
        <v>25</v>
      </c>
      <c r="D522" s="108">
        <f t="shared" ref="D522:I522" si="40">SUM(D513:D521)</f>
        <v>391484</v>
      </c>
      <c r="E522" s="108">
        <f t="shared" si="40"/>
        <v>354970</v>
      </c>
      <c r="F522" s="108">
        <f t="shared" si="40"/>
        <v>354970</v>
      </c>
      <c r="G522" s="108">
        <f t="shared" si="40"/>
        <v>352861</v>
      </c>
      <c r="H522" s="109">
        <f t="shared" si="40"/>
        <v>344438</v>
      </c>
      <c r="I522" s="110">
        <f t="shared" si="40"/>
        <v>355117</v>
      </c>
      <c r="J522" s="111"/>
      <c r="K522" s="111"/>
    </row>
    <row r="523" spans="1:11" s="102" customFormat="1" ht="15.75" thickTop="1" x14ac:dyDescent="0.2">
      <c r="B523" s="103"/>
      <c r="D523" s="104"/>
      <c r="E523" s="104"/>
      <c r="F523" s="104"/>
      <c r="G523" s="104"/>
      <c r="H523" s="105"/>
      <c r="I523" s="107"/>
      <c r="J523" s="111"/>
    </row>
    <row r="524" spans="1:11" s="102" customFormat="1" x14ac:dyDescent="0.2">
      <c r="A524" s="102">
        <v>16001060</v>
      </c>
      <c r="B524" s="102" t="s">
        <v>304</v>
      </c>
      <c r="D524" s="104"/>
      <c r="E524" s="104"/>
      <c r="F524" s="104"/>
      <c r="G524" s="104"/>
      <c r="H524" s="105"/>
      <c r="I524" s="107"/>
      <c r="J524" s="111"/>
    </row>
    <row r="525" spans="1:11" s="102" customFormat="1" x14ac:dyDescent="0.2">
      <c r="A525" s="102">
        <v>16001060</v>
      </c>
      <c r="B525" s="103">
        <v>51000</v>
      </c>
      <c r="C525" s="102" t="s">
        <v>305</v>
      </c>
      <c r="D525" s="104">
        <v>1596000</v>
      </c>
      <c r="E525" s="104">
        <v>1521000</v>
      </c>
      <c r="F525" s="104">
        <v>1521000</v>
      </c>
      <c r="G525" s="104">
        <v>1521000</v>
      </c>
      <c r="H525" s="105">
        <v>1496000</v>
      </c>
      <c r="I525" s="107">
        <v>1496000</v>
      </c>
      <c r="J525" s="111"/>
      <c r="K525" s="111"/>
    </row>
    <row r="526" spans="1:11" s="102" customFormat="1" x14ac:dyDescent="0.2">
      <c r="B526" s="103"/>
      <c r="D526" s="104"/>
      <c r="E526" s="104"/>
      <c r="F526" s="104"/>
      <c r="G526" s="104"/>
      <c r="H526" s="105"/>
      <c r="I526" s="107"/>
      <c r="J526" s="111"/>
    </row>
    <row r="527" spans="1:11" s="102" customFormat="1" ht="15.75" thickBot="1" x14ac:dyDescent="0.25">
      <c r="B527" s="103"/>
      <c r="C527" s="102" t="s">
        <v>25</v>
      </c>
      <c r="D527" s="108">
        <f t="shared" ref="D527:I527" si="41">SUM(D525:D526)</f>
        <v>1596000</v>
      </c>
      <c r="E527" s="108">
        <f t="shared" si="41"/>
        <v>1521000</v>
      </c>
      <c r="F527" s="108">
        <f t="shared" si="41"/>
        <v>1521000</v>
      </c>
      <c r="G527" s="108">
        <f t="shared" si="41"/>
        <v>1521000</v>
      </c>
      <c r="H527" s="109">
        <f t="shared" si="41"/>
        <v>1496000</v>
      </c>
      <c r="I527" s="110">
        <f t="shared" si="41"/>
        <v>1496000</v>
      </c>
      <c r="J527" s="111"/>
      <c r="K527" s="111"/>
    </row>
    <row r="528" spans="1:11" s="102" customFormat="1" ht="15.75" thickTop="1" x14ac:dyDescent="0.2">
      <c r="B528" s="103"/>
      <c r="D528" s="104"/>
      <c r="E528" s="104"/>
      <c r="F528" s="104"/>
      <c r="G528" s="104"/>
      <c r="H528" s="105"/>
      <c r="I528" s="107"/>
      <c r="J528" s="111"/>
    </row>
    <row r="529" spans="1:11" s="102" customFormat="1" outlineLevel="1" x14ac:dyDescent="0.2">
      <c r="B529" s="103"/>
      <c r="D529" s="104"/>
      <c r="E529" s="104"/>
      <c r="F529" s="104"/>
      <c r="G529" s="104"/>
      <c r="H529" s="105"/>
      <c r="I529" s="107"/>
      <c r="J529" s="111"/>
    </row>
    <row r="530" spans="1:11" s="102" customFormat="1" outlineLevel="1" x14ac:dyDescent="0.2">
      <c r="B530" s="103"/>
      <c r="D530" s="104"/>
      <c r="E530" s="104"/>
      <c r="F530" s="104"/>
      <c r="G530" s="104"/>
      <c r="H530" s="105"/>
      <c r="I530" s="107"/>
      <c r="J530" s="111"/>
    </row>
    <row r="531" spans="1:11" s="102" customFormat="1" x14ac:dyDescent="0.2">
      <c r="A531" s="102">
        <v>18009980</v>
      </c>
      <c r="B531" s="102" t="s">
        <v>306</v>
      </c>
      <c r="D531" s="104"/>
      <c r="E531" s="104"/>
      <c r="F531" s="104"/>
      <c r="G531" s="104"/>
      <c r="H531" s="105"/>
      <c r="I531" s="107"/>
      <c r="J531" s="111"/>
    </row>
    <row r="532" spans="1:11" s="102" customFormat="1" x14ac:dyDescent="0.2">
      <c r="A532" s="102">
        <v>18009980</v>
      </c>
      <c r="B532" s="103">
        <v>54010</v>
      </c>
      <c r="C532" s="102" t="s">
        <v>307</v>
      </c>
      <c r="D532" s="104">
        <v>0</v>
      </c>
      <c r="E532" s="104">
        <v>0</v>
      </c>
      <c r="F532" s="104">
        <v>0</v>
      </c>
      <c r="G532" s="104">
        <v>0</v>
      </c>
      <c r="H532" s="104">
        <v>0</v>
      </c>
      <c r="I532" s="107">
        <v>0</v>
      </c>
      <c r="J532" s="111"/>
    </row>
    <row r="533" spans="1:11" s="102" customFormat="1" x14ac:dyDescent="0.2">
      <c r="A533" s="102">
        <v>18009980</v>
      </c>
      <c r="B533" s="103">
        <v>54020</v>
      </c>
      <c r="C533" s="102" t="s">
        <v>308</v>
      </c>
      <c r="D533" s="104">
        <v>0</v>
      </c>
      <c r="E533" s="104">
        <v>0</v>
      </c>
      <c r="F533" s="104">
        <v>0</v>
      </c>
      <c r="G533" s="104">
        <v>0</v>
      </c>
      <c r="H533" s="104">
        <v>0</v>
      </c>
      <c r="I533" s="107">
        <v>0</v>
      </c>
      <c r="J533" s="111"/>
    </row>
    <row r="534" spans="1:11" s="102" customFormat="1" x14ac:dyDescent="0.2">
      <c r="A534" s="102">
        <v>18009980</v>
      </c>
      <c r="B534" s="103">
        <v>54030</v>
      </c>
      <c r="C534" s="102" t="s">
        <v>309</v>
      </c>
      <c r="D534" s="104">
        <v>271684</v>
      </c>
      <c r="E534" s="104">
        <v>485977</v>
      </c>
      <c r="F534" s="104">
        <v>485977</v>
      </c>
      <c r="G534" s="104">
        <v>485977</v>
      </c>
      <c r="H534" s="105">
        <v>485977</v>
      </c>
      <c r="I534" s="107">
        <v>495917</v>
      </c>
      <c r="J534" s="111"/>
    </row>
    <row r="535" spans="1:11" s="102" customFormat="1" x14ac:dyDescent="0.2">
      <c r="A535" s="102">
        <v>18009980</v>
      </c>
      <c r="B535" s="103">
        <v>54040</v>
      </c>
      <c r="C535" s="102" t="s">
        <v>310</v>
      </c>
      <c r="D535" s="104">
        <v>0</v>
      </c>
      <c r="E535" s="104">
        <v>0</v>
      </c>
      <c r="F535" s="104">
        <v>0</v>
      </c>
      <c r="G535" s="104">
        <v>0</v>
      </c>
      <c r="H535" s="104">
        <v>0</v>
      </c>
      <c r="I535" s="107">
        <v>0</v>
      </c>
      <c r="J535" s="111"/>
    </row>
    <row r="536" spans="1:11" s="102" customFormat="1" x14ac:dyDescent="0.2">
      <c r="A536" s="102">
        <v>18009980</v>
      </c>
      <c r="B536" s="103">
        <v>54050</v>
      </c>
      <c r="C536" s="102" t="s">
        <v>311</v>
      </c>
      <c r="D536" s="104">
        <v>0</v>
      </c>
      <c r="E536" s="104">
        <v>0</v>
      </c>
      <c r="F536" s="104">
        <v>0</v>
      </c>
      <c r="G536" s="104">
        <v>0</v>
      </c>
      <c r="H536" s="104">
        <v>0</v>
      </c>
      <c r="I536" s="107">
        <v>0</v>
      </c>
      <c r="J536" s="111"/>
    </row>
    <row r="537" spans="1:11" s="102" customFormat="1" x14ac:dyDescent="0.2">
      <c r="A537" s="102">
        <v>18009980</v>
      </c>
      <c r="B537" s="103">
        <v>54055</v>
      </c>
      <c r="C537" s="102" t="s">
        <v>312</v>
      </c>
      <c r="D537" s="104">
        <v>0</v>
      </c>
      <c r="E537" s="104">
        <v>0</v>
      </c>
      <c r="F537" s="104">
        <v>0</v>
      </c>
      <c r="G537" s="104">
        <v>0</v>
      </c>
      <c r="H537" s="104">
        <v>0</v>
      </c>
      <c r="I537" s="107">
        <v>0</v>
      </c>
      <c r="J537" s="111"/>
    </row>
    <row r="538" spans="1:11" s="102" customFormat="1" x14ac:dyDescent="0.2">
      <c r="A538" s="102">
        <v>18009980</v>
      </c>
      <c r="B538" s="103">
        <v>54060</v>
      </c>
      <c r="C538" s="102" t="s">
        <v>313</v>
      </c>
      <c r="D538" s="104">
        <v>0</v>
      </c>
      <c r="E538" s="104">
        <v>0</v>
      </c>
      <c r="F538" s="104">
        <v>0</v>
      </c>
      <c r="G538" s="104">
        <v>0</v>
      </c>
      <c r="H538" s="104">
        <v>0</v>
      </c>
      <c r="I538" s="107">
        <v>0</v>
      </c>
      <c r="J538" s="111"/>
    </row>
    <row r="539" spans="1:11" s="102" customFormat="1" ht="15.75" thickBot="1" x14ac:dyDescent="0.25">
      <c r="B539" s="103"/>
      <c r="C539" s="114" t="s">
        <v>25</v>
      </c>
      <c r="D539" s="108">
        <f t="shared" ref="D539:I539" si="42">SUM(D532:D538)</f>
        <v>271684</v>
      </c>
      <c r="E539" s="108">
        <f t="shared" si="42"/>
        <v>485977</v>
      </c>
      <c r="F539" s="108">
        <f t="shared" si="42"/>
        <v>485977</v>
      </c>
      <c r="G539" s="108">
        <f t="shared" si="42"/>
        <v>485977</v>
      </c>
      <c r="H539" s="109">
        <f t="shared" si="42"/>
        <v>485977</v>
      </c>
      <c r="I539" s="110">
        <f t="shared" si="42"/>
        <v>495917</v>
      </c>
      <c r="J539" s="111"/>
      <c r="K539" s="111"/>
    </row>
    <row r="540" spans="1:11" s="102" customFormat="1" ht="15.75" thickTop="1" x14ac:dyDescent="0.2">
      <c r="B540" s="103"/>
      <c r="D540" s="104"/>
      <c r="E540" s="104"/>
      <c r="F540" s="104"/>
      <c r="G540" s="104"/>
      <c r="H540" s="105"/>
      <c r="I540" s="107"/>
      <c r="J540" s="111"/>
    </row>
    <row r="541" spans="1:11" s="102" customFormat="1" x14ac:dyDescent="0.2">
      <c r="A541" s="102">
        <v>18009981</v>
      </c>
      <c r="B541" s="102" t="s">
        <v>314</v>
      </c>
      <c r="D541" s="104"/>
      <c r="E541" s="104"/>
      <c r="F541" s="104"/>
      <c r="G541" s="104"/>
      <c r="H541" s="105"/>
      <c r="I541" s="107"/>
      <c r="J541" s="111"/>
    </row>
    <row r="542" spans="1:11" s="102" customFormat="1" x14ac:dyDescent="0.2">
      <c r="A542" s="102">
        <v>18009981</v>
      </c>
      <c r="B542" s="103">
        <v>54210</v>
      </c>
      <c r="C542" s="102" t="s">
        <v>315</v>
      </c>
      <c r="D542" s="104">
        <v>62887</v>
      </c>
      <c r="E542" s="104">
        <v>50000</v>
      </c>
      <c r="F542" s="104">
        <v>50000</v>
      </c>
      <c r="G542" s="104">
        <v>50000</v>
      </c>
      <c r="H542" s="105">
        <v>50000</v>
      </c>
      <c r="I542" s="107">
        <v>51023</v>
      </c>
      <c r="J542" s="111"/>
    </row>
    <row r="543" spans="1:11" s="102" customFormat="1" x14ac:dyDescent="0.2">
      <c r="A543" s="102">
        <v>18009981</v>
      </c>
      <c r="B543" s="103">
        <v>54230</v>
      </c>
      <c r="C543" s="102" t="s">
        <v>316</v>
      </c>
      <c r="D543" s="104">
        <v>290525</v>
      </c>
      <c r="E543" s="104">
        <v>250000</v>
      </c>
      <c r="F543" s="104">
        <v>250000</v>
      </c>
      <c r="G543" s="104">
        <v>250000</v>
      </c>
      <c r="H543" s="105">
        <v>250000</v>
      </c>
      <c r="I543" s="107">
        <v>255113</v>
      </c>
      <c r="J543" s="111"/>
    </row>
    <row r="544" spans="1:11" s="102" customFormat="1" x14ac:dyDescent="0.2">
      <c r="A544" s="102">
        <v>18009981</v>
      </c>
      <c r="B544" s="103">
        <v>54250</v>
      </c>
      <c r="C544" s="102" t="s">
        <v>317</v>
      </c>
      <c r="D544" s="104">
        <v>4386</v>
      </c>
      <c r="E544" s="104">
        <v>40000</v>
      </c>
      <c r="F544" s="104">
        <v>40000</v>
      </c>
      <c r="G544" s="104">
        <v>40000</v>
      </c>
      <c r="H544" s="105">
        <v>40000</v>
      </c>
      <c r="I544" s="107">
        <v>40818</v>
      </c>
      <c r="J544" s="111"/>
    </row>
    <row r="545" spans="1:11" s="102" customFormat="1" ht="15.75" thickBot="1" x14ac:dyDescent="0.25">
      <c r="B545" s="103"/>
      <c r="C545" s="114" t="s">
        <v>25</v>
      </c>
      <c r="D545" s="108">
        <f t="shared" ref="D545:I545" si="43">SUM(D542:D544)</f>
        <v>357798</v>
      </c>
      <c r="E545" s="108">
        <f t="shared" si="43"/>
        <v>340000</v>
      </c>
      <c r="F545" s="108">
        <f t="shared" si="43"/>
        <v>340000</v>
      </c>
      <c r="G545" s="108">
        <f t="shared" si="43"/>
        <v>340000</v>
      </c>
      <c r="H545" s="109">
        <f t="shared" si="43"/>
        <v>340000</v>
      </c>
      <c r="I545" s="110">
        <f t="shared" si="43"/>
        <v>346954</v>
      </c>
      <c r="J545" s="111"/>
      <c r="K545" s="111"/>
    </row>
    <row r="546" spans="1:11" s="102" customFormat="1" ht="15.75" thickTop="1" x14ac:dyDescent="0.2">
      <c r="B546" s="103"/>
      <c r="D546" s="104"/>
      <c r="E546" s="104"/>
      <c r="F546" s="104"/>
      <c r="G546" s="104"/>
      <c r="H546" s="105"/>
      <c r="I546" s="107"/>
      <c r="J546" s="111"/>
    </row>
    <row r="547" spans="1:11" s="102" customFormat="1" x14ac:dyDescent="0.2">
      <c r="A547" s="102">
        <v>18109982</v>
      </c>
      <c r="B547" s="102" t="s">
        <v>318</v>
      </c>
      <c r="D547" s="104"/>
      <c r="E547" s="104"/>
      <c r="F547" s="104"/>
      <c r="G547" s="104"/>
      <c r="H547" s="105"/>
      <c r="I547" s="107"/>
      <c r="J547" s="111"/>
    </row>
    <row r="548" spans="1:11" s="102" customFormat="1" x14ac:dyDescent="0.2">
      <c r="A548" s="102">
        <v>18109982</v>
      </c>
      <c r="B548" s="103">
        <v>51530</v>
      </c>
      <c r="C548" s="102" t="s">
        <v>144</v>
      </c>
      <c r="D548" s="104">
        <v>99164</v>
      </c>
      <c r="E548" s="104">
        <v>100000</v>
      </c>
      <c r="F548" s="104">
        <v>100000</v>
      </c>
      <c r="G548" s="104">
        <v>100000</v>
      </c>
      <c r="H548" s="105">
        <v>100000</v>
      </c>
      <c r="I548" s="107">
        <v>100000</v>
      </c>
      <c r="J548" s="111"/>
    </row>
    <row r="549" spans="1:11" s="102" customFormat="1" x14ac:dyDescent="0.2">
      <c r="A549" s="102">
        <v>18109982</v>
      </c>
      <c r="B549" s="103">
        <v>51700</v>
      </c>
      <c r="C549" s="102" t="s">
        <v>170</v>
      </c>
      <c r="D549" s="104">
        <v>88166</v>
      </c>
      <c r="E549" s="104">
        <v>90000</v>
      </c>
      <c r="F549" s="104">
        <v>90000</v>
      </c>
      <c r="G549" s="104">
        <v>90000</v>
      </c>
      <c r="H549" s="105">
        <v>90000</v>
      </c>
      <c r="I549" s="107">
        <v>90000</v>
      </c>
      <c r="J549" s="111"/>
    </row>
    <row r="550" spans="1:11" s="102" customFormat="1" x14ac:dyDescent="0.2">
      <c r="A550" s="102">
        <v>18109982</v>
      </c>
      <c r="B550" s="103">
        <v>54110</v>
      </c>
      <c r="C550" s="102" t="s">
        <v>138</v>
      </c>
      <c r="D550" s="104">
        <v>9683222</v>
      </c>
      <c r="E550" s="104">
        <f>9850000+50000</f>
        <v>9900000</v>
      </c>
      <c r="F550" s="104">
        <f>9850000+50000</f>
        <v>9900000</v>
      </c>
      <c r="G550" s="104">
        <f>9850000+50000</f>
        <v>9900000</v>
      </c>
      <c r="H550" s="105">
        <v>10653564</v>
      </c>
      <c r="I550" s="107">
        <v>10653564</v>
      </c>
      <c r="J550" s="111"/>
    </row>
    <row r="551" spans="1:11" s="102" customFormat="1" x14ac:dyDescent="0.2">
      <c r="A551" s="102">
        <v>18109982</v>
      </c>
      <c r="B551" s="103">
        <v>54120</v>
      </c>
      <c r="C551" s="102" t="s">
        <v>319</v>
      </c>
      <c r="D551" s="104">
        <v>157001</v>
      </c>
      <c r="E551" s="104">
        <v>130000</v>
      </c>
      <c r="F551" s="104">
        <v>130000</v>
      </c>
      <c r="G551" s="104">
        <v>130000</v>
      </c>
      <c r="H551" s="105">
        <v>132659</v>
      </c>
      <c r="I551" s="107">
        <v>132659</v>
      </c>
      <c r="J551" s="111"/>
    </row>
    <row r="552" spans="1:11" s="102" customFormat="1" x14ac:dyDescent="0.2">
      <c r="A552" s="102">
        <v>18109982</v>
      </c>
      <c r="B552" s="103">
        <v>54130</v>
      </c>
      <c r="C552" s="102" t="s">
        <v>320</v>
      </c>
      <c r="D552" s="104">
        <v>1340702</v>
      </c>
      <c r="E552" s="104">
        <v>1336000</v>
      </c>
      <c r="F552" s="104">
        <v>1336000</v>
      </c>
      <c r="G552" s="104">
        <v>1336000</v>
      </c>
      <c r="H552" s="105">
        <v>1336000</v>
      </c>
      <c r="I552" s="107">
        <v>1336000</v>
      </c>
      <c r="J552" s="111"/>
    </row>
    <row r="553" spans="1:11" s="102" customFormat="1" x14ac:dyDescent="0.2">
      <c r="A553" s="102">
        <v>18109982</v>
      </c>
      <c r="B553" s="103">
        <v>54140</v>
      </c>
      <c r="C553" s="102" t="s">
        <v>321</v>
      </c>
      <c r="D553" s="104">
        <v>1010965</v>
      </c>
      <c r="E553" s="104">
        <v>1100000</v>
      </c>
      <c r="F553" s="104">
        <v>1100000</v>
      </c>
      <c r="G553" s="104">
        <v>1100000</v>
      </c>
      <c r="H553" s="105">
        <v>1100000</v>
      </c>
      <c r="I553" s="107">
        <v>1100000</v>
      </c>
      <c r="J553" s="111"/>
    </row>
    <row r="554" spans="1:11" s="102" customFormat="1" x14ac:dyDescent="0.2">
      <c r="A554" s="102">
        <v>18109982</v>
      </c>
      <c r="B554" s="103">
        <v>54141</v>
      </c>
      <c r="C554" s="102" t="s">
        <v>322</v>
      </c>
      <c r="D554" s="104">
        <v>2091000</v>
      </c>
      <c r="E554" s="104">
        <v>1994500</v>
      </c>
      <c r="F554" s="104">
        <v>1994500</v>
      </c>
      <c r="G554" s="104">
        <v>1994500</v>
      </c>
      <c r="H554" s="105">
        <v>2498000</v>
      </c>
      <c r="I554" s="107">
        <v>2936000</v>
      </c>
      <c r="J554" s="111"/>
    </row>
    <row r="555" spans="1:11" s="102" customFormat="1" x14ac:dyDescent="0.2">
      <c r="A555" s="102">
        <v>18109982</v>
      </c>
      <c r="B555" s="103">
        <v>54170</v>
      </c>
      <c r="C555" s="102" t="s">
        <v>323</v>
      </c>
      <c r="D555" s="104">
        <v>98555</v>
      </c>
      <c r="E555" s="104">
        <v>96000</v>
      </c>
      <c r="F555" s="104">
        <v>96000</v>
      </c>
      <c r="G555" s="104">
        <v>96000</v>
      </c>
      <c r="H555" s="105">
        <v>96000</v>
      </c>
      <c r="I555" s="107">
        <v>97964</v>
      </c>
      <c r="J555" s="111"/>
    </row>
    <row r="556" spans="1:11" s="102" customFormat="1" x14ac:dyDescent="0.2">
      <c r="A556" s="102">
        <v>18109982</v>
      </c>
      <c r="B556" s="103">
        <v>56180</v>
      </c>
      <c r="C556" s="102" t="s">
        <v>324</v>
      </c>
      <c r="D556" s="104">
        <v>1000</v>
      </c>
      <c r="E556" s="104">
        <v>15000</v>
      </c>
      <c r="F556" s="104">
        <v>15000</v>
      </c>
      <c r="G556" s="104">
        <v>15000</v>
      </c>
      <c r="H556" s="105">
        <v>15000</v>
      </c>
      <c r="I556" s="107">
        <v>15307</v>
      </c>
      <c r="J556" s="111"/>
    </row>
    <row r="557" spans="1:11" s="102" customFormat="1" ht="15.75" thickBot="1" x14ac:dyDescent="0.25">
      <c r="B557" s="103"/>
      <c r="C557" s="114" t="s">
        <v>25</v>
      </c>
      <c r="D557" s="108">
        <f t="shared" ref="D557:I557" si="44">SUM(D548:D556)</f>
        <v>14569775</v>
      </c>
      <c r="E557" s="108">
        <f t="shared" si="44"/>
        <v>14761500</v>
      </c>
      <c r="F557" s="108">
        <f t="shared" si="44"/>
        <v>14761500</v>
      </c>
      <c r="G557" s="108">
        <f t="shared" si="44"/>
        <v>14761500</v>
      </c>
      <c r="H557" s="109">
        <f t="shared" si="44"/>
        <v>16021223</v>
      </c>
      <c r="I557" s="110">
        <f t="shared" si="44"/>
        <v>16461494</v>
      </c>
      <c r="J557" s="111"/>
      <c r="K557" s="111"/>
    </row>
    <row r="558" spans="1:11" s="102" customFormat="1" ht="15.75" thickTop="1" x14ac:dyDescent="0.2">
      <c r="B558" s="103"/>
      <c r="D558" s="104"/>
      <c r="E558" s="104"/>
      <c r="F558" s="104"/>
      <c r="G558" s="104"/>
      <c r="H558" s="105"/>
      <c r="I558" s="107"/>
      <c r="J558" s="111"/>
    </row>
    <row r="559" spans="1:11" s="102" customFormat="1" x14ac:dyDescent="0.2">
      <c r="A559" s="102">
        <v>18109983</v>
      </c>
      <c r="B559" s="102" t="s">
        <v>325</v>
      </c>
      <c r="D559" s="104"/>
      <c r="E559" s="104"/>
      <c r="F559" s="104"/>
      <c r="G559" s="104"/>
      <c r="H559" s="105"/>
      <c r="I559" s="107"/>
      <c r="J559" s="111"/>
    </row>
    <row r="560" spans="1:11" s="102" customFormat="1" x14ac:dyDescent="0.2">
      <c r="A560" s="102">
        <v>18109983</v>
      </c>
      <c r="B560" s="103">
        <v>54160</v>
      </c>
      <c r="C560" s="102" t="s">
        <v>326</v>
      </c>
      <c r="D560" s="104">
        <v>92673</v>
      </c>
      <c r="E560" s="104">
        <v>100000</v>
      </c>
      <c r="F560" s="104">
        <v>100000</v>
      </c>
      <c r="G560" s="104">
        <v>100000</v>
      </c>
      <c r="H560" s="105">
        <v>70000</v>
      </c>
      <c r="I560" s="107">
        <v>102045</v>
      </c>
      <c r="J560" s="111"/>
    </row>
    <row r="561" spans="1:11" s="102" customFormat="1" x14ac:dyDescent="0.2">
      <c r="A561" s="102">
        <v>18109983</v>
      </c>
      <c r="B561" s="103">
        <v>54180</v>
      </c>
      <c r="C561" s="102" t="s">
        <v>327</v>
      </c>
      <c r="D561" s="104">
        <v>228256</v>
      </c>
      <c r="E561" s="104">
        <v>400000</v>
      </c>
      <c r="F561" s="104">
        <v>400000</v>
      </c>
      <c r="G561" s="104">
        <v>400000</v>
      </c>
      <c r="H561" s="105">
        <v>408181</v>
      </c>
      <c r="I561" s="107">
        <v>408181</v>
      </c>
      <c r="J561" s="111"/>
    </row>
    <row r="562" spans="1:11" s="102" customFormat="1" x14ac:dyDescent="0.2">
      <c r="A562" s="102">
        <v>18109983</v>
      </c>
      <c r="B562" s="103">
        <v>54190</v>
      </c>
      <c r="C562" s="102" t="s">
        <v>328</v>
      </c>
      <c r="D562" s="104">
        <v>1582375</v>
      </c>
      <c r="E562" s="104">
        <v>1500000</v>
      </c>
      <c r="F562" s="104">
        <v>1500000</v>
      </c>
      <c r="G562" s="104">
        <v>1500000</v>
      </c>
      <c r="H562" s="105">
        <v>1500000</v>
      </c>
      <c r="I562" s="107">
        <v>1530680</v>
      </c>
      <c r="J562" s="111"/>
    </row>
    <row r="563" spans="1:11" s="102" customFormat="1" ht="15.75" thickBot="1" x14ac:dyDescent="0.25">
      <c r="B563" s="103"/>
      <c r="C563" s="114" t="s">
        <v>25</v>
      </c>
      <c r="D563" s="108">
        <f t="shared" ref="D563:I563" si="45">SUM(D560:D562)</f>
        <v>1903304</v>
      </c>
      <c r="E563" s="108">
        <f t="shared" si="45"/>
        <v>2000000</v>
      </c>
      <c r="F563" s="108">
        <f t="shared" si="45"/>
        <v>2000000</v>
      </c>
      <c r="G563" s="108">
        <f t="shared" si="45"/>
        <v>2000000</v>
      </c>
      <c r="H563" s="109">
        <f t="shared" si="45"/>
        <v>1978181</v>
      </c>
      <c r="I563" s="110">
        <f t="shared" si="45"/>
        <v>2040906</v>
      </c>
      <c r="J563" s="111"/>
      <c r="K563" s="111"/>
    </row>
    <row r="564" spans="1:11" s="102" customFormat="1" ht="15.75" thickTop="1" x14ac:dyDescent="0.2">
      <c r="B564" s="103"/>
      <c r="D564" s="104"/>
      <c r="E564" s="104"/>
      <c r="F564" s="104"/>
      <c r="G564" s="104"/>
      <c r="H564" s="105"/>
      <c r="I564" s="107"/>
      <c r="J564" s="111"/>
    </row>
    <row r="565" spans="1:11" s="102" customFormat="1" x14ac:dyDescent="0.2">
      <c r="A565" s="102">
        <v>18209984</v>
      </c>
      <c r="B565" s="102" t="s">
        <v>329</v>
      </c>
      <c r="D565" s="104"/>
      <c r="E565" s="104"/>
      <c r="F565" s="104"/>
      <c r="G565" s="104"/>
      <c r="H565" s="105"/>
      <c r="I565" s="107"/>
      <c r="J565" s="111"/>
    </row>
    <row r="566" spans="1:11" s="102" customFormat="1" x14ac:dyDescent="0.2">
      <c r="A566" s="102">
        <v>18209910</v>
      </c>
      <c r="B566" s="103">
        <v>56190</v>
      </c>
      <c r="C566" s="102" t="s">
        <v>330</v>
      </c>
      <c r="D566" s="104">
        <v>287381</v>
      </c>
      <c r="E566" s="104">
        <v>0</v>
      </c>
      <c r="F566" s="104">
        <v>0</v>
      </c>
      <c r="G566" s="104">
        <v>0</v>
      </c>
      <c r="H566" s="105">
        <v>0</v>
      </c>
      <c r="I566" s="107">
        <v>0</v>
      </c>
      <c r="J566" s="111"/>
    </row>
    <row r="567" spans="1:11" s="102" customFormat="1" x14ac:dyDescent="0.2">
      <c r="A567" s="102">
        <v>18209984</v>
      </c>
      <c r="B567" s="103">
        <v>54510</v>
      </c>
      <c r="C567" s="102" t="s">
        <v>331</v>
      </c>
      <c r="D567" s="104">
        <v>12675416</v>
      </c>
      <c r="E567" s="104">
        <v>14325000</v>
      </c>
      <c r="F567" s="104">
        <v>14325000</v>
      </c>
      <c r="G567" s="104">
        <v>14325000</v>
      </c>
      <c r="H567" s="105">
        <v>14470000</v>
      </c>
      <c r="I567" s="107">
        <v>14470000</v>
      </c>
      <c r="J567" s="111"/>
    </row>
    <row r="568" spans="1:11" s="102" customFormat="1" x14ac:dyDescent="0.2">
      <c r="A568" s="102">
        <v>18209984</v>
      </c>
      <c r="B568" s="103">
        <v>54520</v>
      </c>
      <c r="C568" s="102" t="s">
        <v>332</v>
      </c>
      <c r="D568" s="104">
        <v>3524409</v>
      </c>
      <c r="E568" s="104">
        <v>4062724</v>
      </c>
      <c r="F568" s="104">
        <v>4062724</v>
      </c>
      <c r="G568" s="104">
        <v>4062724</v>
      </c>
      <c r="H568" s="105">
        <v>3369951.83</v>
      </c>
      <c r="I568" s="107">
        <v>4541212</v>
      </c>
      <c r="J568" s="111"/>
    </row>
    <row r="569" spans="1:11" s="102" customFormat="1" x14ac:dyDescent="0.2">
      <c r="A569" s="102">
        <v>18209984</v>
      </c>
      <c r="B569" s="103">
        <v>54530</v>
      </c>
      <c r="C569" s="102" t="s">
        <v>333</v>
      </c>
      <c r="D569" s="104">
        <v>98678</v>
      </c>
      <c r="E569" s="104">
        <v>109425</v>
      </c>
      <c r="F569" s="104">
        <v>109425</v>
      </c>
      <c r="G569" s="104">
        <v>109425</v>
      </c>
      <c r="H569" s="105">
        <v>375000</v>
      </c>
      <c r="I569" s="107">
        <v>111663</v>
      </c>
      <c r="J569" s="111"/>
    </row>
    <row r="570" spans="1:11" s="102" customFormat="1" x14ac:dyDescent="0.2">
      <c r="A570" s="102">
        <v>18209984</v>
      </c>
      <c r="B570" s="103">
        <v>54640</v>
      </c>
      <c r="C570" s="102" t="s">
        <v>334</v>
      </c>
      <c r="D570" s="104">
        <v>815137</v>
      </c>
      <c r="E570" s="104">
        <v>716700</v>
      </c>
      <c r="F570" s="104">
        <v>716700</v>
      </c>
      <c r="G570" s="104">
        <v>716700</v>
      </c>
      <c r="H570" s="105">
        <v>658875.42000000004</v>
      </c>
      <c r="I570" s="107">
        <v>658875</v>
      </c>
      <c r="J570" s="111"/>
    </row>
    <row r="571" spans="1:11" s="102" customFormat="1" ht="15.75" thickBot="1" x14ac:dyDescent="0.25">
      <c r="B571" s="103"/>
      <c r="C571" s="114" t="s">
        <v>25</v>
      </c>
      <c r="D571" s="108">
        <f t="shared" ref="D571:I571" si="46">SUM(D566:D570)</f>
        <v>17401021</v>
      </c>
      <c r="E571" s="108">
        <f t="shared" si="46"/>
        <v>19213849</v>
      </c>
      <c r="F571" s="108">
        <f t="shared" si="46"/>
        <v>19213849</v>
      </c>
      <c r="G571" s="108">
        <f t="shared" si="46"/>
        <v>19213849</v>
      </c>
      <c r="H571" s="109">
        <f t="shared" si="46"/>
        <v>18873827.25</v>
      </c>
      <c r="I571" s="110">
        <f t="shared" si="46"/>
        <v>19781750</v>
      </c>
      <c r="J571" s="111"/>
      <c r="K571" s="111"/>
    </row>
    <row r="572" spans="1:11" s="102" customFormat="1" ht="15.75" thickTop="1" x14ac:dyDescent="0.2">
      <c r="B572" s="103"/>
      <c r="D572" s="104"/>
      <c r="E572" s="104"/>
      <c r="F572" s="104"/>
      <c r="G572" s="104"/>
      <c r="H572" s="105"/>
      <c r="I572" s="107"/>
      <c r="J572" s="111"/>
    </row>
    <row r="573" spans="1:11" s="102" customFormat="1" x14ac:dyDescent="0.2">
      <c r="A573" s="102">
        <v>18309910</v>
      </c>
      <c r="B573" s="102" t="s">
        <v>335</v>
      </c>
      <c r="D573" s="104"/>
      <c r="E573" s="104"/>
      <c r="F573" s="104"/>
      <c r="G573" s="104"/>
      <c r="H573" s="105"/>
      <c r="I573" s="107"/>
      <c r="J573" s="111"/>
    </row>
    <row r="574" spans="1:11" s="102" customFormat="1" x14ac:dyDescent="0.2">
      <c r="A574" s="102">
        <v>18309910</v>
      </c>
      <c r="B574" s="103">
        <v>54320</v>
      </c>
      <c r="C574" s="102" t="s">
        <v>336</v>
      </c>
      <c r="D574" s="104">
        <v>18316</v>
      </c>
      <c r="E574" s="104">
        <v>44844</v>
      </c>
      <c r="F574" s="104">
        <v>44844</v>
      </c>
      <c r="G574" s="104">
        <f>44844-2666</f>
        <v>42178</v>
      </c>
      <c r="H574" s="105">
        <v>42179</v>
      </c>
      <c r="I574" s="107">
        <v>45761</v>
      </c>
      <c r="J574" s="111"/>
    </row>
    <row r="575" spans="1:11" s="102" customFormat="1" ht="15.75" thickBot="1" x14ac:dyDescent="0.25">
      <c r="B575" s="103"/>
      <c r="C575" s="114" t="s">
        <v>25</v>
      </c>
      <c r="D575" s="108">
        <f t="shared" ref="D575:I575" si="47">SUM(D574:D574)</f>
        <v>18316</v>
      </c>
      <c r="E575" s="108">
        <f t="shared" si="47"/>
        <v>44844</v>
      </c>
      <c r="F575" s="108">
        <f t="shared" si="47"/>
        <v>44844</v>
      </c>
      <c r="G575" s="108">
        <f t="shared" si="47"/>
        <v>42178</v>
      </c>
      <c r="H575" s="109">
        <f t="shared" si="47"/>
        <v>42179</v>
      </c>
      <c r="I575" s="110">
        <f t="shared" si="47"/>
        <v>45761</v>
      </c>
      <c r="J575" s="111"/>
      <c r="K575" s="111"/>
    </row>
    <row r="576" spans="1:11" s="102" customFormat="1" ht="15.75" thickTop="1" x14ac:dyDescent="0.2">
      <c r="B576" s="103"/>
      <c r="D576" s="104"/>
      <c r="E576" s="104"/>
      <c r="F576" s="104"/>
      <c r="G576" s="104"/>
      <c r="H576" s="105"/>
      <c r="I576" s="107"/>
      <c r="J576" s="111"/>
    </row>
    <row r="577" spans="1:10" s="102" customFormat="1" x14ac:dyDescent="0.2">
      <c r="A577" s="102">
        <v>19009990</v>
      </c>
      <c r="B577" s="102" t="s">
        <v>337</v>
      </c>
      <c r="D577" s="104"/>
      <c r="E577" s="104"/>
      <c r="F577" s="104"/>
      <c r="G577" s="104"/>
      <c r="H577" s="105"/>
      <c r="I577" s="107"/>
      <c r="J577" s="111"/>
    </row>
    <row r="578" spans="1:10" s="102" customFormat="1" x14ac:dyDescent="0.2">
      <c r="A578" s="102">
        <v>19009990</v>
      </c>
      <c r="B578" s="103">
        <v>56010</v>
      </c>
      <c r="C578" s="102" t="s">
        <v>338</v>
      </c>
      <c r="D578" s="104">
        <v>0</v>
      </c>
      <c r="E578" s="104">
        <v>350000</v>
      </c>
      <c r="F578" s="104">
        <v>350000</v>
      </c>
      <c r="G578" s="104">
        <f>150000+5335+2665</f>
        <v>158000</v>
      </c>
      <c r="H578" s="105">
        <v>350000</v>
      </c>
      <c r="I578" s="107">
        <v>357159</v>
      </c>
      <c r="J578" s="111"/>
    </row>
    <row r="579" spans="1:10" s="102" customFormat="1" x14ac:dyDescent="0.2">
      <c r="A579" s="102">
        <v>19009990</v>
      </c>
      <c r="B579" s="113" t="s">
        <v>339</v>
      </c>
      <c r="C579" s="102" t="s">
        <v>340</v>
      </c>
      <c r="D579" s="104">
        <v>0</v>
      </c>
      <c r="E579" s="104">
        <v>-73000</v>
      </c>
      <c r="F579" s="104">
        <v>-73000</v>
      </c>
      <c r="G579" s="104">
        <v>0</v>
      </c>
      <c r="H579" s="105">
        <v>0</v>
      </c>
      <c r="I579" s="107">
        <v>0</v>
      </c>
      <c r="J579" s="111"/>
    </row>
    <row r="580" spans="1:10" s="102" customFormat="1" x14ac:dyDescent="0.2">
      <c r="A580" s="102">
        <v>19009990</v>
      </c>
      <c r="B580" s="103">
        <v>52340</v>
      </c>
      <c r="C580" s="102" t="s">
        <v>341</v>
      </c>
      <c r="D580" s="104">
        <v>3431</v>
      </c>
      <c r="E580" s="104">
        <v>7000</v>
      </c>
      <c r="F580" s="104">
        <v>7000</v>
      </c>
      <c r="G580" s="104">
        <v>7000</v>
      </c>
      <c r="H580" s="105">
        <v>7000</v>
      </c>
      <c r="I580" s="107">
        <v>7143</v>
      </c>
      <c r="J580" s="111"/>
    </row>
    <row r="581" spans="1:10" s="102" customFormat="1" x14ac:dyDescent="0.2">
      <c r="A581" s="102">
        <v>19009990</v>
      </c>
      <c r="B581" s="103">
        <v>56140</v>
      </c>
      <c r="C581" s="102" t="s">
        <v>342</v>
      </c>
      <c r="D581" s="104">
        <v>57186</v>
      </c>
      <c r="E581" s="104">
        <v>35000</v>
      </c>
      <c r="F581" s="104">
        <v>35000</v>
      </c>
      <c r="G581" s="104">
        <v>38000</v>
      </c>
      <c r="H581" s="105">
        <v>35000</v>
      </c>
      <c r="I581" s="107">
        <v>35716</v>
      </c>
      <c r="J581" s="111"/>
    </row>
    <row r="582" spans="1:10" s="102" customFormat="1" x14ac:dyDescent="0.2">
      <c r="A582" s="102">
        <v>19009990</v>
      </c>
      <c r="B582" s="103">
        <v>56220</v>
      </c>
      <c r="C582" s="102" t="s">
        <v>343</v>
      </c>
      <c r="D582" s="104">
        <v>0</v>
      </c>
      <c r="E582" s="104">
        <v>7500</v>
      </c>
      <c r="F582" s="104">
        <v>7500</v>
      </c>
      <c r="G582" s="104">
        <v>7500</v>
      </c>
      <c r="H582" s="105">
        <v>7500</v>
      </c>
      <c r="I582" s="107">
        <v>7653</v>
      </c>
      <c r="J582" s="111"/>
    </row>
    <row r="583" spans="1:10" s="102" customFormat="1" x14ac:dyDescent="0.2">
      <c r="A583" s="102">
        <v>19009990</v>
      </c>
      <c r="B583" s="103">
        <v>56305</v>
      </c>
      <c r="C583" s="102" t="s">
        <v>344</v>
      </c>
      <c r="D583" s="104">
        <v>36369</v>
      </c>
      <c r="E583" s="104">
        <v>35000</v>
      </c>
      <c r="F583" s="104">
        <v>35000</v>
      </c>
      <c r="G583" s="104">
        <v>1000</v>
      </c>
      <c r="H583" s="105">
        <v>35000</v>
      </c>
      <c r="I583" s="107">
        <v>35716</v>
      </c>
      <c r="J583" s="111"/>
    </row>
    <row r="584" spans="1:10" s="102" customFormat="1" x14ac:dyDescent="0.2">
      <c r="A584" s="102">
        <v>19009990</v>
      </c>
      <c r="B584" s="103">
        <v>56360</v>
      </c>
      <c r="C584" s="102" t="s">
        <v>345</v>
      </c>
      <c r="D584" s="104">
        <v>79643</v>
      </c>
      <c r="E584" s="104">
        <v>50000</v>
      </c>
      <c r="F584" s="104">
        <v>50000</v>
      </c>
      <c r="G584" s="104">
        <v>50000</v>
      </c>
      <c r="H584" s="105">
        <v>40000</v>
      </c>
      <c r="I584" s="107">
        <v>51023</v>
      </c>
      <c r="J584" s="111"/>
    </row>
    <row r="585" spans="1:10" s="102" customFormat="1" x14ac:dyDescent="0.2">
      <c r="A585" s="102">
        <v>19009990</v>
      </c>
      <c r="B585" s="103">
        <v>56370</v>
      </c>
      <c r="C585" s="102" t="s">
        <v>346</v>
      </c>
      <c r="D585" s="104">
        <v>8541</v>
      </c>
      <c r="E585" s="104">
        <v>8541</v>
      </c>
      <c r="F585" s="104">
        <v>8541</v>
      </c>
      <c r="G585" s="104">
        <v>8541</v>
      </c>
      <c r="H585" s="105">
        <v>8541</v>
      </c>
      <c r="I585" s="107">
        <v>8716</v>
      </c>
      <c r="J585" s="111"/>
    </row>
    <row r="586" spans="1:10" s="102" customFormat="1" x14ac:dyDescent="0.2">
      <c r="A586" s="102">
        <v>19009990</v>
      </c>
      <c r="B586" s="113" t="s">
        <v>347</v>
      </c>
      <c r="C586" s="102" t="s">
        <v>348</v>
      </c>
      <c r="D586" s="104">
        <v>0</v>
      </c>
      <c r="E586" s="104">
        <v>100000</v>
      </c>
      <c r="F586" s="104">
        <v>100000</v>
      </c>
      <c r="G586" s="104">
        <v>100000</v>
      </c>
      <c r="H586" s="105">
        <v>150000</v>
      </c>
      <c r="I586" s="107">
        <v>0</v>
      </c>
      <c r="J586" s="111"/>
    </row>
    <row r="587" spans="1:10" s="102" customFormat="1" x14ac:dyDescent="0.2">
      <c r="A587" s="102">
        <v>19009990</v>
      </c>
      <c r="B587" s="113" t="s">
        <v>347</v>
      </c>
      <c r="C587" s="102" t="s">
        <v>349</v>
      </c>
      <c r="D587" s="104">
        <v>0</v>
      </c>
      <c r="E587" s="104">
        <v>0</v>
      </c>
      <c r="F587" s="104">
        <v>0</v>
      </c>
      <c r="G587" s="104">
        <v>0</v>
      </c>
      <c r="H587" s="104">
        <f>319606.92696*0</f>
        <v>0</v>
      </c>
      <c r="I587" s="107">
        <v>319607</v>
      </c>
      <c r="J587" s="111"/>
    </row>
    <row r="588" spans="1:10" s="102" customFormat="1" x14ac:dyDescent="0.2">
      <c r="A588" s="102">
        <v>19009990</v>
      </c>
      <c r="B588" s="103">
        <v>56990</v>
      </c>
      <c r="C588" s="102" t="s">
        <v>350</v>
      </c>
      <c r="D588" s="104">
        <v>11756</v>
      </c>
      <c r="E588" s="104">
        <v>2000</v>
      </c>
      <c r="F588" s="104">
        <v>2000</v>
      </c>
      <c r="G588" s="104">
        <v>2000</v>
      </c>
      <c r="H588" s="105">
        <v>2000</v>
      </c>
      <c r="I588" s="107">
        <v>2041</v>
      </c>
      <c r="J588" s="111"/>
    </row>
    <row r="589" spans="1:10" s="102" customFormat="1" x14ac:dyDescent="0.2">
      <c r="A589" s="102">
        <v>19009990</v>
      </c>
      <c r="B589" s="103">
        <v>56995</v>
      </c>
      <c r="C589" s="102" t="s">
        <v>351</v>
      </c>
      <c r="D589" s="104">
        <v>8733</v>
      </c>
      <c r="E589" s="104">
        <v>0</v>
      </c>
      <c r="F589" s="104">
        <v>0</v>
      </c>
      <c r="G589" s="104">
        <v>0</v>
      </c>
      <c r="H589" s="105">
        <v>0</v>
      </c>
      <c r="I589" s="107">
        <v>0</v>
      </c>
      <c r="J589" s="111"/>
    </row>
    <row r="590" spans="1:10" s="102" customFormat="1" x14ac:dyDescent="0.2">
      <c r="A590" s="102">
        <v>19009990</v>
      </c>
      <c r="B590" s="113">
        <v>56997</v>
      </c>
      <c r="C590" s="102" t="s">
        <v>352</v>
      </c>
      <c r="D590" s="104">
        <v>40000</v>
      </c>
      <c r="E590" s="104">
        <v>40000</v>
      </c>
      <c r="F590" s="104">
        <v>40000</v>
      </c>
      <c r="G590" s="104">
        <v>40000</v>
      </c>
      <c r="H590" s="105">
        <v>40000</v>
      </c>
      <c r="I590" s="107">
        <v>40000</v>
      </c>
      <c r="J590" s="111"/>
    </row>
    <row r="591" spans="1:10" s="102" customFormat="1" x14ac:dyDescent="0.2">
      <c r="A591" s="102">
        <v>19009990</v>
      </c>
      <c r="B591" s="113" t="s">
        <v>353</v>
      </c>
      <c r="C591" s="102" t="s">
        <v>354</v>
      </c>
      <c r="D591" s="104">
        <v>0</v>
      </c>
      <c r="E591" s="104">
        <v>25000</v>
      </c>
      <c r="F591" s="104">
        <v>25000</v>
      </c>
      <c r="G591" s="104">
        <v>25000</v>
      </c>
      <c r="H591" s="105">
        <v>0</v>
      </c>
      <c r="I591" s="107">
        <v>0</v>
      </c>
      <c r="J591" s="111"/>
    </row>
    <row r="592" spans="1:10" s="102" customFormat="1" x14ac:dyDescent="0.2">
      <c r="B592" s="113"/>
      <c r="C592" s="102" t="s">
        <v>512</v>
      </c>
      <c r="D592" s="104">
        <v>0</v>
      </c>
      <c r="E592" s="104">
        <v>0</v>
      </c>
      <c r="F592" s="104">
        <v>0</v>
      </c>
      <c r="G592" s="104">
        <v>0</v>
      </c>
      <c r="H592" s="105">
        <v>0</v>
      </c>
      <c r="I592" s="107">
        <v>125000</v>
      </c>
      <c r="J592" s="111"/>
    </row>
    <row r="593" spans="1:11" s="102" customFormat="1" x14ac:dyDescent="0.2">
      <c r="B593" s="113"/>
      <c r="C593" s="102" t="s">
        <v>513</v>
      </c>
      <c r="D593" s="104">
        <v>0</v>
      </c>
      <c r="E593" s="104">
        <v>0</v>
      </c>
      <c r="F593" s="104">
        <v>0</v>
      </c>
      <c r="G593" s="104">
        <v>0</v>
      </c>
      <c r="H593" s="105">
        <v>0</v>
      </c>
      <c r="I593" s="107">
        <v>50000</v>
      </c>
      <c r="J593" s="111"/>
    </row>
    <row r="594" spans="1:11" s="102" customFormat="1" x14ac:dyDescent="0.2">
      <c r="A594" s="102">
        <v>19009990</v>
      </c>
      <c r="B594" s="113">
        <v>56210</v>
      </c>
      <c r="C594" s="102" t="s">
        <v>355</v>
      </c>
      <c r="D594" s="104">
        <v>0</v>
      </c>
      <c r="E594" s="104">
        <v>250000</v>
      </c>
      <c r="F594" s="104">
        <v>250000</v>
      </c>
      <c r="G594" s="104">
        <v>250000</v>
      </c>
      <c r="H594" s="105">
        <v>0</v>
      </c>
      <c r="I594" s="107">
        <v>404500</v>
      </c>
      <c r="J594" s="111"/>
    </row>
    <row r="595" spans="1:11" s="102" customFormat="1" x14ac:dyDescent="0.2">
      <c r="A595" s="102">
        <v>19009990</v>
      </c>
      <c r="B595" s="103">
        <v>56999</v>
      </c>
      <c r="C595" s="102" t="s">
        <v>356</v>
      </c>
      <c r="D595" s="104">
        <v>0</v>
      </c>
      <c r="E595" s="104">
        <v>1750000</v>
      </c>
      <c r="F595" s="104">
        <v>1750000</v>
      </c>
      <c r="G595" s="104">
        <v>0</v>
      </c>
      <c r="H595" s="105">
        <v>0</v>
      </c>
      <c r="I595" s="107">
        <v>0</v>
      </c>
      <c r="J595" s="111"/>
    </row>
    <row r="596" spans="1:11" s="102" customFormat="1" ht="15.75" thickBot="1" x14ac:dyDescent="0.25">
      <c r="B596" s="103"/>
      <c r="C596" s="114" t="s">
        <v>25</v>
      </c>
      <c r="D596" s="108">
        <f t="shared" ref="D596:I596" si="48">SUM(D578:D595)</f>
        <v>245659</v>
      </c>
      <c r="E596" s="108">
        <f t="shared" si="48"/>
        <v>2587041</v>
      </c>
      <c r="F596" s="108">
        <f t="shared" si="48"/>
        <v>2587041</v>
      </c>
      <c r="G596" s="108">
        <f t="shared" si="48"/>
        <v>687041</v>
      </c>
      <c r="H596" s="109">
        <f t="shared" si="48"/>
        <v>675041</v>
      </c>
      <c r="I596" s="110">
        <f t="shared" si="48"/>
        <v>1444274</v>
      </c>
      <c r="J596" s="111"/>
      <c r="K596" s="111"/>
    </row>
    <row r="597" spans="1:11" s="102" customFormat="1" ht="15.75" thickTop="1" x14ac:dyDescent="0.2">
      <c r="B597" s="103"/>
      <c r="C597" s="114"/>
      <c r="D597" s="99"/>
      <c r="E597" s="99"/>
      <c r="F597" s="99"/>
      <c r="G597" s="99"/>
      <c r="H597" s="99"/>
      <c r="I597" s="107"/>
      <c r="J597" s="111"/>
    </row>
    <row r="598" spans="1:11" s="102" customFormat="1" x14ac:dyDescent="0.2">
      <c r="B598" s="103"/>
      <c r="C598" s="114" t="s">
        <v>514</v>
      </c>
      <c r="D598" s="99"/>
      <c r="E598" s="99"/>
      <c r="F598" s="99"/>
      <c r="G598" s="99"/>
      <c r="H598" s="99"/>
      <c r="I598" s="137">
        <v>-1660356</v>
      </c>
      <c r="J598" s="111"/>
    </row>
    <row r="599" spans="1:11" s="102" customFormat="1" x14ac:dyDescent="0.2">
      <c r="B599" s="103"/>
      <c r="C599" s="114" t="s">
        <v>515</v>
      </c>
      <c r="D599" s="99"/>
      <c r="E599" s="99"/>
      <c r="F599" s="99"/>
      <c r="G599" s="99"/>
      <c r="H599" s="112"/>
      <c r="I599" s="137">
        <v>415089</v>
      </c>
      <c r="J599" s="111"/>
    </row>
    <row r="600" spans="1:11" s="102" customFormat="1" x14ac:dyDescent="0.2">
      <c r="B600" s="103"/>
      <c r="C600" s="102" t="s">
        <v>516</v>
      </c>
      <c r="D600" s="104"/>
      <c r="E600" s="104"/>
      <c r="F600" s="104"/>
      <c r="G600" s="104"/>
      <c r="H600" s="105"/>
      <c r="I600" s="137">
        <f>I598+I599</f>
        <v>-1245267</v>
      </c>
      <c r="J600" s="111"/>
    </row>
    <row r="601" spans="1:11" s="102" customFormat="1" x14ac:dyDescent="0.2">
      <c r="B601" s="103"/>
      <c r="D601" s="104"/>
      <c r="E601" s="104"/>
      <c r="F601" s="104"/>
      <c r="G601" s="104"/>
      <c r="H601" s="105"/>
      <c r="I601" s="137"/>
      <c r="J601" s="111"/>
    </row>
    <row r="602" spans="1:11" s="102" customFormat="1" x14ac:dyDescent="0.2">
      <c r="A602" s="102" t="s">
        <v>357</v>
      </c>
      <c r="D602" s="104">
        <f>D17+D32+D47+D58+D62+D77+D92+D98+D119+D125+D140+D144+D154+D163+D177+D193+D204+D209+D224+D239+D268+D284+D300+D318+D325+D333+D340+D366+D373+D383+D391+D404+D416+D421+D430+D436+D442+D458+D471+D490+D496+D500+D510+D522+D527+D539+D545+D557+D563+D571+D575+D596</f>
        <v>70143158</v>
      </c>
      <c r="E602" s="104">
        <f>E17+E32+E47+E58+E62+E77+E92+E98+E119+E125+E140+E144+E154+E163+E177+E193+E204+E209+E224+E239+E268+E284+E300+E318+E325+E333+E340+E366+E373+E383+E391+E404+E416+E421+E430+E436+E442+E458+E471+E490+E496+E500+E510+E522+E527+E539+E545+E557+E563+E571+E575+E596</f>
        <v>74342780</v>
      </c>
      <c r="F602" s="104">
        <f>F17+F32+F47+F58+F62+F77+F92+F98+F119+F125+F140+F144+F154+F163+F177+F193+F204+F209+F224+F239+F268+F284+F300+F318+F325+F333+F340+F366+F373+F383+F391+F404+F416+F421+F430+F436+F442+F458+F471+F490+F496+F500+F510+F522+F527+F539+F545+F557+F563+F571+F575+F596</f>
        <v>74342780</v>
      </c>
      <c r="G602" s="104">
        <f>G17+G32+G47+G58+G62+G77+G92+G98+G119+G125+G140+G144+G154+G163+G177+G193+G204+G209+G224+G239+G268+G284+G300+G318+G325+G333+G340+G366+G373+G383+G391+G404+G416+G421+G430+G436+G442+G458+G471+G490+G496+G500+G510+G522+G527+G539+G545+G557+G563+G571+G575+G596</f>
        <v>72144705.806153849</v>
      </c>
      <c r="H602" s="105">
        <f>H17+H32+H47+H58+H62+H77+H92+H98+H119+H125+H140+H144+H154+H163+H177+H193+H204+H209+H224+H239+H268+H284+H300+H318+H325+H333+H340+H366+H373+H383+H391+H404+H416+H421+H430+H436+H442+H458+H471+H490+H496+H500+H510+H522+H527+H539+H545+H557+H563+H571+H575+H596</f>
        <v>73678914.849999994</v>
      </c>
      <c r="I602" s="107">
        <f>I17+I32+I47+I58+I62+I77+I92+I98+I119+I125+I140+I144+I154+I163+I177+I193+I204+I209+I224+I239+I268+I284+I300+I318+I325+I333+I340+I366+I373+I383+I391+I404+I416+I421+I430+I436+I442+I458+I471+I490+I496+I500+I510+I522+I527+I539+I545+I557+I563+I571+I575+I596+I600</f>
        <v>74470047</v>
      </c>
      <c r="J602" s="111"/>
      <c r="K602" s="111"/>
    </row>
    <row r="603" spans="1:11" s="102" customFormat="1" x14ac:dyDescent="0.2">
      <c r="A603" s="102" t="s">
        <v>358</v>
      </c>
      <c r="B603" s="103"/>
      <c r="D603" s="104">
        <v>89594143.999999806</v>
      </c>
      <c r="E603" s="104">
        <v>89960421</v>
      </c>
      <c r="F603" s="104">
        <v>89960421</v>
      </c>
      <c r="G603" s="104">
        <v>89960421</v>
      </c>
      <c r="H603" s="105">
        <v>89626581</v>
      </c>
      <c r="I603" s="136">
        <v>90320263</v>
      </c>
      <c r="J603" s="111"/>
    </row>
    <row r="604" spans="1:11" s="102" customFormat="1" ht="15.75" thickBot="1" x14ac:dyDescent="0.25">
      <c r="A604" s="102" t="s">
        <v>390</v>
      </c>
      <c r="B604" s="103"/>
      <c r="D604" s="108">
        <f t="shared" ref="D604:G604" si="49">SUM(D602:D603)</f>
        <v>159737301.99999982</v>
      </c>
      <c r="E604" s="108">
        <f t="shared" si="49"/>
        <v>164303201</v>
      </c>
      <c r="F604" s="108">
        <f t="shared" si="49"/>
        <v>164303201</v>
      </c>
      <c r="G604" s="108">
        <f t="shared" si="49"/>
        <v>162105126.80615383</v>
      </c>
      <c r="H604" s="109">
        <f>SUM(H602:H603)</f>
        <v>163305495.84999999</v>
      </c>
      <c r="I604" s="109">
        <f>SUM(I602:I603)</f>
        <v>164790310</v>
      </c>
      <c r="J604" s="111"/>
    </row>
    <row r="605" spans="1:11" s="102" customFormat="1" ht="15.75" thickTop="1" x14ac:dyDescent="0.2">
      <c r="B605" s="103"/>
      <c r="D605" s="104"/>
      <c r="E605" s="104"/>
      <c r="F605" s="104"/>
      <c r="G605" s="104"/>
      <c r="H605" s="104"/>
      <c r="I605" s="107"/>
    </row>
    <row r="606" spans="1:11" x14ac:dyDescent="0.2">
      <c r="H606" s="105"/>
      <c r="I606" s="127"/>
    </row>
    <row r="607" spans="1:11" x14ac:dyDescent="0.2">
      <c r="H607" s="112"/>
      <c r="I607" s="127"/>
    </row>
    <row r="608" spans="1:11" x14ac:dyDescent="0.2">
      <c r="I608" s="127"/>
    </row>
    <row r="609" spans="2:9" x14ac:dyDescent="0.2">
      <c r="C609" s="128"/>
      <c r="H609" s="98"/>
      <c r="I609" s="127"/>
    </row>
    <row r="610" spans="2:9" x14ac:dyDescent="0.2">
      <c r="C610" s="128"/>
      <c r="H610" s="98"/>
      <c r="I610" s="127"/>
    </row>
    <row r="611" spans="2:9" x14ac:dyDescent="0.2">
      <c r="H611" s="98"/>
      <c r="I611" s="127"/>
    </row>
    <row r="612" spans="2:9" x14ac:dyDescent="0.2">
      <c r="H612" s="98"/>
      <c r="I612" s="127"/>
    </row>
    <row r="613" spans="2:9" x14ac:dyDescent="0.2">
      <c r="H613" s="98"/>
      <c r="I613" s="127"/>
    </row>
    <row r="614" spans="2:9" x14ac:dyDescent="0.2">
      <c r="H614" s="98"/>
      <c r="I614" s="127"/>
    </row>
    <row r="615" spans="2:9" x14ac:dyDescent="0.2">
      <c r="H615" s="98"/>
      <c r="I615" s="127"/>
    </row>
    <row r="616" spans="2:9" x14ac:dyDescent="0.2">
      <c r="H616" s="98"/>
      <c r="I616" s="127"/>
    </row>
    <row r="617" spans="2:9" x14ac:dyDescent="0.2">
      <c r="B617" s="97"/>
      <c r="H617" s="98"/>
      <c r="I617" s="127"/>
    </row>
    <row r="618" spans="2:9" x14ac:dyDescent="0.2">
      <c r="B618" s="97"/>
      <c r="H618" s="98"/>
      <c r="I618" s="127"/>
    </row>
    <row r="619" spans="2:9" x14ac:dyDescent="0.2">
      <c r="B619" s="97"/>
      <c r="H619" s="98"/>
      <c r="I619" s="127"/>
    </row>
    <row r="620" spans="2:9" x14ac:dyDescent="0.2">
      <c r="B620" s="97"/>
      <c r="H620" s="98"/>
      <c r="I620" s="127"/>
    </row>
    <row r="621" spans="2:9" x14ac:dyDescent="0.2">
      <c r="B621" s="97"/>
      <c r="H621" s="98"/>
      <c r="I621" s="127"/>
    </row>
    <row r="622" spans="2:9" x14ac:dyDescent="0.2">
      <c r="B622" s="97"/>
      <c r="H622" s="98"/>
      <c r="I622" s="127"/>
    </row>
    <row r="623" spans="2:9" x14ac:dyDescent="0.2">
      <c r="B623" s="97"/>
      <c r="H623" s="98"/>
      <c r="I623" s="127"/>
    </row>
    <row r="624" spans="2:9" x14ac:dyDescent="0.2">
      <c r="B624" s="97"/>
      <c r="H624" s="98"/>
      <c r="I624" s="127"/>
    </row>
    <row r="625" spans="1:9" x14ac:dyDescent="0.2">
      <c r="B625" s="97"/>
      <c r="H625" s="98"/>
      <c r="I625" s="127"/>
    </row>
    <row r="626" spans="1:9" x14ac:dyDescent="0.2">
      <c r="B626" s="97"/>
      <c r="C626" s="128"/>
      <c r="H626" s="98"/>
      <c r="I626" s="127"/>
    </row>
    <row r="627" spans="1:9" x14ac:dyDescent="0.2">
      <c r="B627" s="97"/>
      <c r="H627" s="98"/>
      <c r="I627" s="127"/>
    </row>
    <row r="628" spans="1:9" x14ac:dyDescent="0.2">
      <c r="B628" s="97"/>
      <c r="D628" s="129"/>
      <c r="E628" s="129"/>
      <c r="F628" s="129"/>
      <c r="G628" s="129"/>
      <c r="H628" s="98"/>
      <c r="I628" s="127"/>
    </row>
    <row r="629" spans="1:9" x14ac:dyDescent="0.2">
      <c r="B629" s="97"/>
      <c r="D629" s="130"/>
      <c r="E629" s="130"/>
      <c r="F629" s="130"/>
      <c r="G629" s="130"/>
      <c r="H629" s="98"/>
      <c r="I629" s="127"/>
    </row>
    <row r="630" spans="1:9" x14ac:dyDescent="0.2">
      <c r="B630" s="97"/>
      <c r="I630" s="127"/>
    </row>
    <row r="631" spans="1:9" x14ac:dyDescent="0.2">
      <c r="B631" s="97"/>
      <c r="I631" s="127"/>
    </row>
    <row r="632" spans="1:9" x14ac:dyDescent="0.2">
      <c r="B632" s="97"/>
      <c r="I632" s="127"/>
    </row>
    <row r="633" spans="1:9" x14ac:dyDescent="0.2">
      <c r="B633" s="97"/>
      <c r="D633" s="130"/>
      <c r="E633" s="130"/>
      <c r="F633" s="130"/>
      <c r="G633" s="130"/>
      <c r="H633" s="131"/>
      <c r="I633" s="127"/>
    </row>
    <row r="634" spans="1:9" x14ac:dyDescent="0.2">
      <c r="A634" s="96"/>
      <c r="B634" s="96"/>
      <c r="C634" s="96"/>
      <c r="D634" s="130"/>
      <c r="E634" s="130"/>
      <c r="F634" s="130"/>
      <c r="G634" s="130"/>
      <c r="H634" s="130"/>
      <c r="I634" s="127"/>
    </row>
    <row r="635" spans="1:9" x14ac:dyDescent="0.2">
      <c r="A635" s="96"/>
      <c r="B635" s="96"/>
      <c r="C635" s="96"/>
      <c r="D635" s="130"/>
      <c r="E635" s="130"/>
      <c r="F635" s="130"/>
      <c r="G635" s="130"/>
      <c r="H635" s="130"/>
      <c r="I635" s="127"/>
    </row>
    <row r="636" spans="1:9" x14ac:dyDescent="0.2">
      <c r="A636" s="96"/>
      <c r="B636" s="96"/>
      <c r="C636" s="96"/>
      <c r="D636" s="130"/>
      <c r="E636" s="130"/>
      <c r="F636" s="130"/>
      <c r="G636" s="130"/>
      <c r="H636" s="130"/>
      <c r="I636" s="127"/>
    </row>
    <row r="637" spans="1:9" x14ac:dyDescent="0.2">
      <c r="A637" s="96"/>
      <c r="B637" s="96"/>
      <c r="C637" s="96"/>
      <c r="D637" s="130"/>
      <c r="E637" s="130"/>
      <c r="F637" s="130"/>
      <c r="G637" s="130"/>
      <c r="H637" s="130"/>
      <c r="I637" s="127"/>
    </row>
    <row r="638" spans="1:9" x14ac:dyDescent="0.2">
      <c r="A638" s="96"/>
      <c r="B638" s="96"/>
      <c r="C638" s="96"/>
      <c r="D638" s="130"/>
      <c r="E638" s="130"/>
      <c r="F638" s="130"/>
      <c r="G638" s="130"/>
      <c r="H638" s="130"/>
      <c r="I638" s="127"/>
    </row>
    <row r="639" spans="1:9" x14ac:dyDescent="0.2">
      <c r="A639" s="96"/>
      <c r="B639" s="96"/>
      <c r="C639" s="96"/>
      <c r="D639" s="130"/>
      <c r="E639" s="130"/>
      <c r="F639" s="130"/>
      <c r="G639" s="130"/>
      <c r="H639" s="130"/>
      <c r="I639" s="127"/>
    </row>
    <row r="640" spans="1:9" x14ac:dyDescent="0.2">
      <c r="A640" s="96"/>
      <c r="B640" s="96"/>
      <c r="C640" s="96"/>
      <c r="D640" s="130"/>
      <c r="E640" s="130"/>
      <c r="F640" s="130"/>
      <c r="G640" s="130"/>
      <c r="H640" s="130"/>
      <c r="I640" s="127"/>
    </row>
    <row r="641" spans="1:9" x14ac:dyDescent="0.2">
      <c r="A641" s="96"/>
      <c r="B641" s="96"/>
      <c r="C641" s="96"/>
      <c r="D641" s="130"/>
      <c r="E641" s="130"/>
      <c r="F641" s="130"/>
      <c r="G641" s="130"/>
      <c r="H641" s="130"/>
      <c r="I641" s="127"/>
    </row>
    <row r="642" spans="1:9" x14ac:dyDescent="0.2">
      <c r="A642" s="96"/>
      <c r="B642" s="96"/>
      <c r="C642" s="96"/>
      <c r="D642" s="130"/>
      <c r="E642" s="130"/>
      <c r="F642" s="130"/>
      <c r="G642" s="130"/>
      <c r="H642" s="130"/>
      <c r="I642" s="127"/>
    </row>
    <row r="643" spans="1:9" x14ac:dyDescent="0.2">
      <c r="A643" s="96"/>
      <c r="B643" s="96"/>
      <c r="C643" s="96"/>
      <c r="D643" s="130"/>
      <c r="E643" s="130"/>
      <c r="F643" s="130"/>
      <c r="G643" s="130"/>
      <c r="H643" s="130"/>
      <c r="I643" s="127"/>
    </row>
    <row r="644" spans="1:9" x14ac:dyDescent="0.2">
      <c r="A644" s="96"/>
      <c r="B644" s="96"/>
      <c r="C644" s="96"/>
      <c r="D644" s="130"/>
      <c r="E644" s="130"/>
      <c r="F644" s="130"/>
      <c r="G644" s="130"/>
      <c r="H644" s="130"/>
      <c r="I644" s="127"/>
    </row>
    <row r="645" spans="1:9" x14ac:dyDescent="0.2">
      <c r="A645" s="96"/>
      <c r="B645" s="96"/>
      <c r="C645" s="96"/>
      <c r="D645" s="130"/>
      <c r="E645" s="130"/>
      <c r="F645" s="130"/>
      <c r="G645" s="130"/>
      <c r="H645" s="130"/>
      <c r="I645" s="127"/>
    </row>
    <row r="646" spans="1:9" x14ac:dyDescent="0.2">
      <c r="A646" s="96"/>
      <c r="B646" s="96"/>
      <c r="C646" s="96"/>
      <c r="D646" s="130"/>
      <c r="E646" s="130"/>
      <c r="F646" s="130"/>
      <c r="G646" s="130"/>
      <c r="H646" s="130"/>
      <c r="I646" s="127"/>
    </row>
    <row r="647" spans="1:9" x14ac:dyDescent="0.2">
      <c r="A647" s="96"/>
      <c r="B647" s="96"/>
      <c r="C647" s="96"/>
      <c r="D647" s="130"/>
      <c r="E647" s="130"/>
      <c r="F647" s="130"/>
      <c r="G647" s="130"/>
      <c r="H647" s="130"/>
      <c r="I647" s="127"/>
    </row>
    <row r="648" spans="1:9" x14ac:dyDescent="0.2">
      <c r="A648" s="96"/>
      <c r="B648" s="96"/>
      <c r="C648" s="96"/>
      <c r="D648" s="130"/>
      <c r="E648" s="130"/>
      <c r="F648" s="130"/>
      <c r="G648" s="130"/>
      <c r="H648" s="130"/>
      <c r="I648" s="127"/>
    </row>
    <row r="649" spans="1:9" x14ac:dyDescent="0.2">
      <c r="A649" s="96"/>
      <c r="B649" s="96"/>
      <c r="C649" s="96"/>
      <c r="D649" s="130"/>
      <c r="E649" s="130"/>
      <c r="F649" s="130"/>
      <c r="G649" s="130"/>
      <c r="H649" s="130"/>
      <c r="I649" s="127"/>
    </row>
    <row r="650" spans="1:9" x14ac:dyDescent="0.2">
      <c r="A650" s="96"/>
      <c r="B650" s="96"/>
      <c r="C650" s="96"/>
      <c r="D650" s="130"/>
      <c r="E650" s="130"/>
      <c r="F650" s="130"/>
      <c r="G650" s="130"/>
      <c r="H650" s="130"/>
      <c r="I650" s="127"/>
    </row>
    <row r="651" spans="1:9" x14ac:dyDescent="0.2">
      <c r="A651" s="96"/>
      <c r="B651" s="96"/>
      <c r="C651" s="96"/>
      <c r="D651" s="130"/>
      <c r="E651" s="130"/>
      <c r="F651" s="130"/>
      <c r="G651" s="130"/>
      <c r="H651" s="130"/>
      <c r="I651" s="127"/>
    </row>
    <row r="652" spans="1:9" x14ac:dyDescent="0.2">
      <c r="A652" s="96"/>
      <c r="B652" s="96"/>
      <c r="C652" s="96"/>
      <c r="D652" s="130"/>
      <c r="E652" s="130"/>
      <c r="F652" s="130"/>
      <c r="G652" s="130"/>
      <c r="H652" s="130"/>
      <c r="I652" s="127"/>
    </row>
    <row r="653" spans="1:9" x14ac:dyDescent="0.2">
      <c r="A653" s="96"/>
      <c r="B653" s="96"/>
      <c r="C653" s="96"/>
      <c r="D653" s="130"/>
      <c r="E653" s="130"/>
      <c r="F653" s="130"/>
      <c r="G653" s="130"/>
      <c r="H653" s="130"/>
      <c r="I653" s="127"/>
    </row>
    <row r="654" spans="1:9" x14ac:dyDescent="0.2">
      <c r="A654" s="96"/>
      <c r="B654" s="96"/>
      <c r="C654" s="96"/>
      <c r="D654" s="130"/>
      <c r="E654" s="130"/>
      <c r="F654" s="130"/>
      <c r="G654" s="130"/>
      <c r="H654" s="130"/>
      <c r="I654" s="127"/>
    </row>
    <row r="655" spans="1:9" x14ac:dyDescent="0.2">
      <c r="A655" s="96"/>
      <c r="B655" s="96"/>
      <c r="C655" s="96"/>
      <c r="D655" s="130"/>
      <c r="E655" s="130"/>
      <c r="F655" s="130"/>
      <c r="G655" s="130"/>
      <c r="H655" s="130"/>
      <c r="I655" s="127"/>
    </row>
    <row r="656" spans="1:9" x14ac:dyDescent="0.2">
      <c r="A656" s="96"/>
      <c r="B656" s="96"/>
      <c r="C656" s="96"/>
      <c r="D656" s="130"/>
      <c r="E656" s="130"/>
      <c r="F656" s="130"/>
      <c r="G656" s="130"/>
      <c r="H656" s="130"/>
      <c r="I656" s="127"/>
    </row>
    <row r="657" spans="1:9" x14ac:dyDescent="0.2">
      <c r="A657" s="96"/>
      <c r="B657" s="96"/>
      <c r="C657" s="96"/>
      <c r="D657" s="130"/>
      <c r="E657" s="130"/>
      <c r="F657" s="130"/>
      <c r="G657" s="130"/>
      <c r="H657" s="130"/>
      <c r="I657" s="127"/>
    </row>
    <row r="658" spans="1:9" x14ac:dyDescent="0.2">
      <c r="A658" s="96"/>
      <c r="B658" s="96"/>
      <c r="C658" s="96"/>
      <c r="D658" s="130"/>
      <c r="E658" s="130"/>
      <c r="F658" s="130"/>
      <c r="G658" s="130"/>
      <c r="H658" s="130"/>
      <c r="I658" s="127"/>
    </row>
    <row r="659" spans="1:9" x14ac:dyDescent="0.2">
      <c r="A659" s="96"/>
      <c r="B659" s="96"/>
      <c r="C659" s="96"/>
      <c r="D659" s="130"/>
      <c r="E659" s="130"/>
      <c r="F659" s="130"/>
      <c r="G659" s="130"/>
      <c r="H659" s="130"/>
      <c r="I659" s="127"/>
    </row>
    <row r="660" spans="1:9" x14ac:dyDescent="0.2">
      <c r="A660" s="96"/>
      <c r="B660" s="96"/>
      <c r="C660" s="96"/>
      <c r="D660" s="130"/>
      <c r="E660" s="130"/>
      <c r="F660" s="130"/>
      <c r="G660" s="130"/>
      <c r="H660" s="130"/>
      <c r="I660" s="127"/>
    </row>
    <row r="661" spans="1:9" x14ac:dyDescent="0.2">
      <c r="A661" s="96"/>
      <c r="B661" s="96"/>
      <c r="C661" s="96"/>
      <c r="D661" s="130"/>
      <c r="E661" s="130"/>
      <c r="F661" s="130"/>
      <c r="G661" s="130"/>
      <c r="H661" s="130"/>
      <c r="I661" s="127"/>
    </row>
    <row r="662" spans="1:9" x14ac:dyDescent="0.2">
      <c r="A662" s="96"/>
      <c r="B662" s="96"/>
      <c r="C662" s="96"/>
      <c r="D662" s="130"/>
      <c r="E662" s="130"/>
      <c r="F662" s="130"/>
      <c r="G662" s="130"/>
      <c r="H662" s="130"/>
      <c r="I662" s="127"/>
    </row>
    <row r="663" spans="1:9" x14ac:dyDescent="0.2">
      <c r="A663" s="96"/>
      <c r="B663" s="96"/>
      <c r="C663" s="96"/>
      <c r="D663" s="130"/>
      <c r="E663" s="130"/>
      <c r="F663" s="130"/>
      <c r="G663" s="130"/>
      <c r="H663" s="130"/>
      <c r="I663" s="127"/>
    </row>
    <row r="664" spans="1:9" x14ac:dyDescent="0.2">
      <c r="B664" s="97"/>
      <c r="C664" s="132"/>
      <c r="D664" s="133"/>
      <c r="E664" s="133"/>
      <c r="F664" s="133"/>
      <c r="G664" s="133"/>
      <c r="H664" s="133"/>
      <c r="I664" s="127"/>
    </row>
    <row r="665" spans="1:9" x14ac:dyDescent="0.2">
      <c r="B665" s="97"/>
      <c r="D665" s="97"/>
      <c r="E665" s="97"/>
      <c r="F665" s="97"/>
      <c r="G665" s="97"/>
      <c r="I665" s="127"/>
    </row>
    <row r="666" spans="1:9" x14ac:dyDescent="0.2">
      <c r="A666" s="96"/>
      <c r="B666" s="96"/>
      <c r="C666" s="96"/>
      <c r="D666" s="130"/>
      <c r="E666" s="130"/>
      <c r="F666" s="130"/>
      <c r="G666" s="130"/>
      <c r="H666" s="130"/>
      <c r="I666" s="127"/>
    </row>
    <row r="667" spans="1:9" x14ac:dyDescent="0.2">
      <c r="B667" s="97"/>
      <c r="D667" s="134"/>
      <c r="E667" s="134"/>
      <c r="F667" s="134"/>
      <c r="G667" s="134"/>
      <c r="H667" s="134"/>
      <c r="I667" s="127"/>
    </row>
    <row r="668" spans="1:9" x14ac:dyDescent="0.2">
      <c r="A668" s="96"/>
      <c r="B668" s="96"/>
      <c r="C668" s="96"/>
      <c r="D668" s="130"/>
      <c r="E668" s="130"/>
      <c r="F668" s="130"/>
      <c r="G668" s="130"/>
      <c r="H668" s="130"/>
      <c r="I668" s="127"/>
    </row>
    <row r="669" spans="1:9" x14ac:dyDescent="0.2">
      <c r="A669" s="96"/>
      <c r="B669" s="97"/>
      <c r="D669" s="97"/>
      <c r="E669" s="97"/>
      <c r="F669" s="97"/>
      <c r="G669" s="97"/>
      <c r="H669" s="97"/>
      <c r="I669" s="127"/>
    </row>
    <row r="670" spans="1:9" x14ac:dyDescent="0.2">
      <c r="A670" s="96"/>
      <c r="H670" s="99"/>
      <c r="I670" s="127"/>
    </row>
    <row r="671" spans="1:9" x14ac:dyDescent="0.2">
      <c r="A671" s="96"/>
      <c r="B671" s="96"/>
      <c r="C671" s="96"/>
      <c r="D671" s="130"/>
      <c r="E671" s="130"/>
      <c r="F671" s="130"/>
      <c r="G671" s="130"/>
      <c r="H671" s="130"/>
      <c r="I671" s="127"/>
    </row>
    <row r="672" spans="1:9" x14ac:dyDescent="0.2">
      <c r="A672" s="96"/>
      <c r="D672" s="134"/>
      <c r="E672" s="134"/>
      <c r="F672" s="134"/>
      <c r="G672" s="134"/>
      <c r="H672" s="134"/>
      <c r="I672" s="127"/>
    </row>
    <row r="673" spans="1:9" x14ac:dyDescent="0.2">
      <c r="A673" s="96"/>
      <c r="I673" s="127"/>
    </row>
    <row r="674" spans="1:9" x14ac:dyDescent="0.2">
      <c r="A674" s="96"/>
      <c r="H674" s="99"/>
      <c r="I674" s="127"/>
    </row>
    <row r="675" spans="1:9" x14ac:dyDescent="0.2">
      <c r="A675" s="96"/>
      <c r="B675" s="96"/>
      <c r="C675" s="96"/>
      <c r="D675" s="130"/>
      <c r="E675" s="130"/>
      <c r="F675" s="130"/>
      <c r="G675" s="130"/>
      <c r="H675" s="130"/>
      <c r="I675" s="127"/>
    </row>
    <row r="676" spans="1:9" x14ac:dyDescent="0.2">
      <c r="A676" s="96"/>
      <c r="B676" s="96"/>
      <c r="C676" s="96"/>
      <c r="D676" s="134"/>
      <c r="E676" s="134"/>
      <c r="F676" s="134"/>
      <c r="G676" s="134"/>
      <c r="H676" s="134"/>
      <c r="I676" s="127"/>
    </row>
    <row r="677" spans="1:9" x14ac:dyDescent="0.2">
      <c r="A677" s="96"/>
      <c r="B677" s="96"/>
      <c r="C677" s="96"/>
      <c r="D677" s="130"/>
      <c r="E677" s="130"/>
      <c r="F677" s="130"/>
      <c r="G677" s="130"/>
      <c r="H677" s="130"/>
      <c r="I677" s="127"/>
    </row>
    <row r="678" spans="1:9" x14ac:dyDescent="0.2">
      <c r="A678" s="96"/>
      <c r="B678" s="96"/>
      <c r="C678" s="96"/>
      <c r="D678" s="130"/>
      <c r="E678" s="130"/>
      <c r="F678" s="130"/>
      <c r="G678" s="130"/>
      <c r="H678" s="130"/>
      <c r="I678" s="127"/>
    </row>
    <row r="679" spans="1:9" x14ac:dyDescent="0.2">
      <c r="A679" s="96"/>
      <c r="B679" s="96"/>
      <c r="C679" s="96"/>
      <c r="D679" s="130"/>
      <c r="E679" s="130"/>
      <c r="F679" s="130"/>
      <c r="G679" s="130"/>
      <c r="H679" s="130"/>
      <c r="I679" s="127"/>
    </row>
    <row r="680" spans="1:9" x14ac:dyDescent="0.2">
      <c r="A680" s="96"/>
      <c r="B680" s="96"/>
      <c r="C680" s="96"/>
      <c r="D680" s="130"/>
      <c r="E680" s="130"/>
      <c r="F680" s="130"/>
      <c r="G680" s="130"/>
      <c r="H680" s="130"/>
      <c r="I680" s="127"/>
    </row>
    <row r="681" spans="1:9" x14ac:dyDescent="0.2">
      <c r="A681" s="96"/>
      <c r="B681" s="96"/>
      <c r="C681" s="96"/>
      <c r="D681" s="130"/>
      <c r="E681" s="130"/>
      <c r="F681" s="130"/>
      <c r="G681" s="130"/>
      <c r="H681" s="130"/>
      <c r="I681" s="127"/>
    </row>
    <row r="682" spans="1:9" x14ac:dyDescent="0.2">
      <c r="A682" s="96"/>
      <c r="B682" s="96"/>
      <c r="C682" s="96"/>
      <c r="D682" s="130"/>
      <c r="E682" s="130"/>
      <c r="F682" s="130"/>
      <c r="G682" s="130"/>
      <c r="H682" s="130"/>
      <c r="I682" s="135"/>
    </row>
    <row r="683" spans="1:9" x14ac:dyDescent="0.2">
      <c r="A683" s="96"/>
      <c r="B683" s="96"/>
      <c r="C683" s="96"/>
      <c r="D683" s="130"/>
      <c r="E683" s="130"/>
      <c r="F683" s="130"/>
      <c r="G683" s="130"/>
      <c r="H683" s="130"/>
      <c r="I683" s="135"/>
    </row>
    <row r="684" spans="1:9" x14ac:dyDescent="0.2">
      <c r="A684" s="96"/>
      <c r="B684" s="96"/>
      <c r="C684" s="96"/>
      <c r="D684" s="130"/>
      <c r="E684" s="130"/>
      <c r="F684" s="130"/>
      <c r="G684" s="130"/>
      <c r="H684" s="130"/>
      <c r="I684" s="135"/>
    </row>
    <row r="685" spans="1:9" x14ac:dyDescent="0.2">
      <c r="A685" s="96"/>
      <c r="B685" s="96"/>
      <c r="C685" s="96"/>
      <c r="D685" s="130"/>
      <c r="E685" s="130"/>
      <c r="F685" s="130"/>
      <c r="G685" s="130"/>
      <c r="H685" s="130"/>
      <c r="I685" s="135"/>
    </row>
    <row r="686" spans="1:9" x14ac:dyDescent="0.2">
      <c r="A686" s="96"/>
      <c r="B686" s="96"/>
      <c r="C686" s="96"/>
      <c r="D686" s="130"/>
      <c r="E686" s="130"/>
      <c r="F686" s="130"/>
      <c r="G686" s="130"/>
      <c r="H686" s="130"/>
      <c r="I686" s="135"/>
    </row>
    <row r="687" spans="1:9" x14ac:dyDescent="0.2">
      <c r="A687" s="96"/>
      <c r="B687" s="96"/>
      <c r="C687" s="96"/>
      <c r="D687" s="130"/>
      <c r="E687" s="130"/>
      <c r="F687" s="130"/>
      <c r="G687" s="130"/>
      <c r="H687" s="130"/>
    </row>
    <row r="688" spans="1:9" x14ac:dyDescent="0.2">
      <c r="A688" s="96"/>
      <c r="B688" s="96"/>
      <c r="C688" s="96"/>
      <c r="D688" s="130"/>
      <c r="E688" s="130"/>
      <c r="F688" s="130"/>
      <c r="G688" s="130"/>
      <c r="H688" s="130"/>
    </row>
    <row r="689" spans="1:36" x14ac:dyDescent="0.2">
      <c r="A689" s="96"/>
      <c r="B689" s="96"/>
      <c r="C689" s="96"/>
      <c r="D689" s="130"/>
      <c r="E689" s="130"/>
      <c r="F689" s="130"/>
      <c r="G689" s="130"/>
      <c r="H689" s="130"/>
    </row>
    <row r="690" spans="1:36" x14ac:dyDescent="0.2">
      <c r="A690" s="96"/>
      <c r="B690" s="96"/>
      <c r="C690" s="96"/>
      <c r="D690" s="130"/>
      <c r="E690" s="130"/>
      <c r="F690" s="130"/>
      <c r="G690" s="130"/>
      <c r="H690" s="130"/>
    </row>
    <row r="691" spans="1:36" x14ac:dyDescent="0.2">
      <c r="A691" s="96"/>
      <c r="B691" s="96"/>
      <c r="C691" s="96"/>
      <c r="D691" s="130"/>
      <c r="E691" s="130"/>
      <c r="F691" s="130"/>
      <c r="G691" s="130"/>
      <c r="H691" s="130"/>
    </row>
    <row r="692" spans="1:36" s="96" customFormat="1" x14ac:dyDescent="0.2">
      <c r="D692" s="130"/>
      <c r="E692" s="130"/>
      <c r="F692" s="130"/>
      <c r="G692" s="130"/>
      <c r="H692" s="130"/>
      <c r="I692" s="97"/>
      <c r="J692" s="97"/>
      <c r="K692" s="97"/>
      <c r="L692" s="97"/>
      <c r="M692" s="97"/>
      <c r="N692" s="97"/>
      <c r="O692" s="97"/>
      <c r="P692" s="97"/>
      <c r="Q692" s="97"/>
      <c r="R692" s="97"/>
      <c r="S692" s="97"/>
      <c r="T692" s="97"/>
      <c r="U692" s="97"/>
      <c r="V692" s="97"/>
      <c r="W692" s="97"/>
      <c r="X692" s="97"/>
      <c r="Y692" s="97"/>
      <c r="Z692" s="97"/>
      <c r="AA692" s="97"/>
      <c r="AB692" s="97"/>
      <c r="AC692" s="97"/>
      <c r="AD692" s="97"/>
      <c r="AE692" s="97"/>
      <c r="AF692" s="97"/>
      <c r="AG692" s="97"/>
      <c r="AH692" s="97"/>
      <c r="AI692" s="97"/>
      <c r="AJ692" s="97"/>
    </row>
    <row r="693" spans="1:36" s="96" customFormat="1" x14ac:dyDescent="0.2">
      <c r="D693" s="130"/>
      <c r="E693" s="130"/>
      <c r="F693" s="130"/>
      <c r="G693" s="130"/>
      <c r="H693" s="130"/>
      <c r="I693" s="97"/>
      <c r="J693" s="97"/>
      <c r="K693" s="97"/>
      <c r="L693" s="97"/>
      <c r="M693" s="97"/>
      <c r="N693" s="97"/>
      <c r="O693" s="97"/>
      <c r="P693" s="97"/>
      <c r="Q693" s="97"/>
      <c r="R693" s="97"/>
      <c r="S693" s="97"/>
      <c r="T693" s="97"/>
      <c r="U693" s="97"/>
      <c r="V693" s="97"/>
      <c r="W693" s="97"/>
      <c r="X693" s="97"/>
      <c r="Y693" s="97"/>
      <c r="Z693" s="97"/>
      <c r="AA693" s="97"/>
      <c r="AB693" s="97"/>
      <c r="AC693" s="97"/>
      <c r="AD693" s="97"/>
      <c r="AE693" s="97"/>
      <c r="AF693" s="97"/>
      <c r="AG693" s="97"/>
      <c r="AH693" s="97"/>
      <c r="AI693" s="97"/>
      <c r="AJ693" s="97"/>
    </row>
    <row r="694" spans="1:36" s="96" customFormat="1" x14ac:dyDescent="0.2">
      <c r="D694" s="130"/>
      <c r="E694" s="130"/>
      <c r="F694" s="130"/>
      <c r="G694" s="130"/>
      <c r="H694" s="130"/>
      <c r="I694" s="97"/>
      <c r="J694" s="97"/>
      <c r="K694" s="97"/>
      <c r="L694" s="97"/>
      <c r="M694" s="97"/>
      <c r="N694" s="97"/>
      <c r="O694" s="97"/>
      <c r="P694" s="97"/>
      <c r="Q694" s="97"/>
      <c r="R694" s="97"/>
      <c r="S694" s="97"/>
      <c r="T694" s="97"/>
      <c r="U694" s="97"/>
      <c r="V694" s="97"/>
      <c r="W694" s="97"/>
      <c r="X694" s="97"/>
      <c r="Y694" s="97"/>
      <c r="Z694" s="97"/>
      <c r="AA694" s="97"/>
      <c r="AB694" s="97"/>
      <c r="AC694" s="97"/>
      <c r="AD694" s="97"/>
      <c r="AE694" s="97"/>
      <c r="AF694" s="97"/>
      <c r="AG694" s="97"/>
      <c r="AH694" s="97"/>
      <c r="AI694" s="97"/>
      <c r="AJ694" s="97"/>
    </row>
    <row r="695" spans="1:36" s="96" customFormat="1" x14ac:dyDescent="0.2">
      <c r="D695" s="130"/>
      <c r="E695" s="130"/>
      <c r="F695" s="130"/>
      <c r="G695" s="130"/>
      <c r="H695" s="130"/>
      <c r="I695" s="97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  <c r="V695" s="97"/>
      <c r="W695" s="97"/>
      <c r="X695" s="97"/>
      <c r="Y695" s="97"/>
      <c r="Z695" s="97"/>
      <c r="AA695" s="97"/>
      <c r="AB695" s="97"/>
      <c r="AC695" s="97"/>
      <c r="AD695" s="97"/>
      <c r="AE695" s="97"/>
      <c r="AF695" s="97"/>
      <c r="AG695" s="97"/>
      <c r="AH695" s="97"/>
      <c r="AI695" s="97"/>
      <c r="AJ695" s="97"/>
    </row>
    <row r="696" spans="1:36" s="96" customFormat="1" x14ac:dyDescent="0.2">
      <c r="D696" s="130"/>
      <c r="E696" s="130"/>
      <c r="F696" s="130"/>
      <c r="G696" s="130"/>
      <c r="H696" s="130"/>
      <c r="I696" s="97"/>
      <c r="J696" s="97"/>
      <c r="K696" s="97"/>
      <c r="L696" s="97"/>
      <c r="M696" s="97"/>
      <c r="N696" s="97"/>
      <c r="O696" s="97"/>
      <c r="P696" s="97"/>
      <c r="Q696" s="97"/>
      <c r="R696" s="97"/>
      <c r="S696" s="97"/>
      <c r="T696" s="97"/>
      <c r="U696" s="97"/>
      <c r="V696" s="97"/>
      <c r="W696" s="97"/>
      <c r="X696" s="97"/>
      <c r="Y696" s="97"/>
      <c r="Z696" s="97"/>
      <c r="AA696" s="97"/>
      <c r="AB696" s="97"/>
      <c r="AC696" s="97"/>
      <c r="AD696" s="97"/>
      <c r="AE696" s="97"/>
      <c r="AF696" s="97"/>
      <c r="AG696" s="97"/>
      <c r="AH696" s="97"/>
      <c r="AI696" s="97"/>
      <c r="AJ696" s="97"/>
    </row>
    <row r="697" spans="1:36" s="96" customFormat="1" x14ac:dyDescent="0.2">
      <c r="D697" s="130"/>
      <c r="E697" s="130"/>
      <c r="F697" s="130"/>
      <c r="G697" s="130"/>
      <c r="H697" s="130"/>
      <c r="I697" s="97"/>
      <c r="J697" s="97"/>
      <c r="K697" s="97"/>
      <c r="L697" s="97"/>
      <c r="M697" s="97"/>
      <c r="N697" s="97"/>
      <c r="O697" s="97"/>
      <c r="P697" s="97"/>
      <c r="Q697" s="97"/>
      <c r="R697" s="97"/>
      <c r="S697" s="97"/>
      <c r="T697" s="97"/>
      <c r="U697" s="97"/>
      <c r="V697" s="97"/>
      <c r="W697" s="97"/>
      <c r="X697" s="97"/>
      <c r="Y697" s="97"/>
      <c r="Z697" s="97"/>
      <c r="AA697" s="97"/>
      <c r="AB697" s="97"/>
      <c r="AC697" s="97"/>
      <c r="AD697" s="97"/>
      <c r="AE697" s="97"/>
      <c r="AF697" s="97"/>
      <c r="AG697" s="97"/>
      <c r="AH697" s="97"/>
      <c r="AI697" s="97"/>
      <c r="AJ697" s="97"/>
    </row>
    <row r="698" spans="1:36" s="96" customFormat="1" x14ac:dyDescent="0.2">
      <c r="D698" s="130"/>
      <c r="E698" s="130"/>
      <c r="F698" s="130"/>
      <c r="G698" s="130"/>
      <c r="H698" s="130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  <c r="V698" s="97"/>
      <c r="W698" s="97"/>
      <c r="X698" s="97"/>
      <c r="Y698" s="97"/>
      <c r="Z698" s="97"/>
      <c r="AA698" s="97"/>
      <c r="AB698" s="97"/>
      <c r="AC698" s="97"/>
      <c r="AD698" s="97"/>
      <c r="AE698" s="97"/>
      <c r="AF698" s="97"/>
      <c r="AG698" s="97"/>
      <c r="AH698" s="97"/>
      <c r="AI698" s="97"/>
      <c r="AJ698" s="97"/>
    </row>
    <row r="699" spans="1:36" s="96" customFormat="1" x14ac:dyDescent="0.2">
      <c r="D699" s="130"/>
      <c r="E699" s="130"/>
      <c r="F699" s="130"/>
      <c r="G699" s="130"/>
      <c r="H699" s="130"/>
      <c r="I699" s="97"/>
      <c r="J699" s="97"/>
      <c r="K699" s="97"/>
      <c r="L699" s="97"/>
      <c r="M699" s="97"/>
      <c r="N699" s="97"/>
      <c r="O699" s="97"/>
      <c r="P699" s="97"/>
      <c r="Q699" s="97"/>
      <c r="R699" s="97"/>
      <c r="S699" s="97"/>
      <c r="T699" s="97"/>
      <c r="U699" s="97"/>
      <c r="V699" s="97"/>
      <c r="W699" s="97"/>
      <c r="X699" s="97"/>
      <c r="Y699" s="97"/>
      <c r="Z699" s="97"/>
      <c r="AA699" s="97"/>
      <c r="AB699" s="97"/>
      <c r="AC699" s="97"/>
      <c r="AD699" s="97"/>
      <c r="AE699" s="97"/>
      <c r="AF699" s="97"/>
      <c r="AG699" s="97"/>
      <c r="AH699" s="97"/>
      <c r="AI699" s="97"/>
      <c r="AJ699" s="97"/>
    </row>
    <row r="700" spans="1:36" s="96" customFormat="1" x14ac:dyDescent="0.2">
      <c r="D700" s="130"/>
      <c r="E700" s="130"/>
      <c r="F700" s="130"/>
      <c r="G700" s="130"/>
      <c r="H700" s="130"/>
      <c r="I700" s="97"/>
      <c r="J700" s="97"/>
      <c r="K700" s="97"/>
      <c r="L700" s="97"/>
      <c r="M700" s="97"/>
      <c r="N700" s="97"/>
      <c r="O700" s="97"/>
      <c r="P700" s="97"/>
      <c r="Q700" s="97"/>
      <c r="R700" s="97"/>
      <c r="S700" s="97"/>
      <c r="T700" s="97"/>
      <c r="U700" s="97"/>
      <c r="V700" s="97"/>
      <c r="W700" s="97"/>
      <c r="X700" s="97"/>
      <c r="Y700" s="97"/>
      <c r="Z700" s="97"/>
      <c r="AA700" s="97"/>
      <c r="AB700" s="97"/>
      <c r="AC700" s="97"/>
      <c r="AD700" s="97"/>
      <c r="AE700" s="97"/>
      <c r="AF700" s="97"/>
      <c r="AG700" s="97"/>
      <c r="AH700" s="97"/>
      <c r="AI700" s="97"/>
      <c r="AJ700" s="97"/>
    </row>
    <row r="701" spans="1:36" s="96" customFormat="1" x14ac:dyDescent="0.2">
      <c r="D701" s="130"/>
      <c r="E701" s="130"/>
      <c r="F701" s="130"/>
      <c r="G701" s="130"/>
      <c r="H701" s="130"/>
      <c r="I701" s="97"/>
      <c r="J701" s="97"/>
      <c r="K701" s="97"/>
      <c r="L701" s="97"/>
      <c r="M701" s="97"/>
      <c r="N701" s="97"/>
      <c r="O701" s="97"/>
      <c r="P701" s="97"/>
      <c r="Q701" s="97"/>
      <c r="R701" s="97"/>
      <c r="S701" s="97"/>
      <c r="T701" s="97"/>
      <c r="U701" s="97"/>
      <c r="V701" s="97"/>
      <c r="W701" s="97"/>
      <c r="X701" s="97"/>
      <c r="Y701" s="97"/>
      <c r="Z701" s="97"/>
      <c r="AA701" s="97"/>
      <c r="AB701" s="97"/>
      <c r="AC701" s="97"/>
      <c r="AD701" s="97"/>
      <c r="AE701" s="97"/>
      <c r="AF701" s="97"/>
      <c r="AG701" s="97"/>
      <c r="AH701" s="97"/>
      <c r="AI701" s="97"/>
      <c r="AJ701" s="97"/>
    </row>
    <row r="702" spans="1:36" s="96" customFormat="1" x14ac:dyDescent="0.2">
      <c r="D702" s="130"/>
      <c r="E702" s="130"/>
      <c r="F702" s="130"/>
      <c r="G702" s="130"/>
      <c r="H702" s="130"/>
      <c r="I702" s="97"/>
      <c r="J702" s="97"/>
      <c r="K702" s="97"/>
      <c r="L702" s="97"/>
      <c r="M702" s="97"/>
      <c r="N702" s="97"/>
      <c r="O702" s="97"/>
      <c r="P702" s="97"/>
      <c r="Q702" s="97"/>
      <c r="R702" s="97"/>
      <c r="S702" s="97"/>
      <c r="T702" s="97"/>
      <c r="U702" s="97"/>
      <c r="V702" s="97"/>
      <c r="W702" s="97"/>
      <c r="X702" s="97"/>
      <c r="Y702" s="97"/>
      <c r="Z702" s="97"/>
      <c r="AA702" s="97"/>
      <c r="AB702" s="97"/>
      <c r="AC702" s="97"/>
      <c r="AD702" s="97"/>
      <c r="AE702" s="97"/>
      <c r="AF702" s="97"/>
      <c r="AG702" s="97"/>
      <c r="AH702" s="97"/>
      <c r="AI702" s="97"/>
      <c r="AJ702" s="97"/>
    </row>
    <row r="703" spans="1:36" s="96" customFormat="1" x14ac:dyDescent="0.2">
      <c r="D703" s="130"/>
      <c r="E703" s="130"/>
      <c r="F703" s="130"/>
      <c r="G703" s="130"/>
      <c r="H703" s="130"/>
      <c r="I703" s="97"/>
      <c r="J703" s="97"/>
      <c r="K703" s="97"/>
      <c r="L703" s="97"/>
      <c r="M703" s="97"/>
      <c r="N703" s="97"/>
      <c r="O703" s="97"/>
      <c r="P703" s="97"/>
      <c r="Q703" s="97"/>
      <c r="R703" s="97"/>
      <c r="S703" s="97"/>
      <c r="T703" s="97"/>
      <c r="U703" s="97"/>
      <c r="V703" s="97"/>
      <c r="W703" s="97"/>
      <c r="X703" s="97"/>
      <c r="Y703" s="97"/>
      <c r="Z703" s="97"/>
      <c r="AA703" s="97"/>
      <c r="AB703" s="97"/>
      <c r="AC703" s="97"/>
      <c r="AD703" s="97"/>
      <c r="AE703" s="97"/>
      <c r="AF703" s="97"/>
      <c r="AG703" s="97"/>
      <c r="AH703" s="97"/>
      <c r="AI703" s="97"/>
      <c r="AJ703" s="97"/>
    </row>
    <row r="704" spans="1:36" s="96" customFormat="1" x14ac:dyDescent="0.2">
      <c r="D704" s="130"/>
      <c r="E704" s="130"/>
      <c r="F704" s="130"/>
      <c r="G704" s="130"/>
      <c r="H704" s="130"/>
      <c r="I704" s="97"/>
      <c r="J704" s="97"/>
      <c r="K704" s="97"/>
      <c r="L704" s="97"/>
      <c r="M704" s="97"/>
      <c r="N704" s="97"/>
      <c r="O704" s="97"/>
      <c r="P704" s="97"/>
      <c r="Q704" s="97"/>
      <c r="R704" s="97"/>
      <c r="S704" s="97"/>
      <c r="T704" s="97"/>
      <c r="U704" s="97"/>
      <c r="V704" s="97"/>
      <c r="W704" s="97"/>
      <c r="X704" s="97"/>
      <c r="Y704" s="97"/>
      <c r="Z704" s="97"/>
      <c r="AA704" s="97"/>
      <c r="AB704" s="97"/>
      <c r="AC704" s="97"/>
      <c r="AD704" s="97"/>
      <c r="AE704" s="97"/>
      <c r="AF704" s="97"/>
      <c r="AG704" s="97"/>
      <c r="AH704" s="97"/>
      <c r="AI704" s="97"/>
      <c r="AJ704" s="97"/>
    </row>
    <row r="705" spans="4:36" s="96" customFormat="1" x14ac:dyDescent="0.2">
      <c r="D705" s="130"/>
      <c r="E705" s="130"/>
      <c r="F705" s="130"/>
      <c r="G705" s="130"/>
      <c r="H705" s="130"/>
      <c r="I705" s="97"/>
      <c r="J705" s="97"/>
      <c r="K705" s="97"/>
      <c r="L705" s="97"/>
      <c r="M705" s="97"/>
      <c r="N705" s="97"/>
      <c r="O705" s="97"/>
      <c r="P705" s="97"/>
      <c r="Q705" s="97"/>
      <c r="R705" s="97"/>
      <c r="S705" s="97"/>
      <c r="T705" s="97"/>
      <c r="U705" s="97"/>
      <c r="V705" s="97"/>
      <c r="W705" s="97"/>
      <c r="X705" s="97"/>
      <c r="Y705" s="97"/>
      <c r="Z705" s="97"/>
      <c r="AA705" s="97"/>
      <c r="AB705" s="97"/>
      <c r="AC705" s="97"/>
      <c r="AD705" s="97"/>
      <c r="AE705" s="97"/>
      <c r="AF705" s="97"/>
      <c r="AG705" s="97"/>
      <c r="AH705" s="97"/>
      <c r="AI705" s="97"/>
      <c r="AJ705" s="97"/>
    </row>
    <row r="706" spans="4:36" s="96" customFormat="1" x14ac:dyDescent="0.2">
      <c r="D706" s="130"/>
      <c r="E706" s="130"/>
      <c r="F706" s="130"/>
      <c r="G706" s="130"/>
      <c r="H706" s="130"/>
      <c r="I706" s="97"/>
      <c r="J706" s="97"/>
      <c r="K706" s="97"/>
      <c r="L706" s="97"/>
      <c r="M706" s="97"/>
      <c r="N706" s="97"/>
      <c r="O706" s="97"/>
      <c r="P706" s="97"/>
      <c r="Q706" s="97"/>
      <c r="R706" s="97"/>
      <c r="S706" s="97"/>
      <c r="T706" s="97"/>
      <c r="U706" s="97"/>
      <c r="V706" s="97"/>
      <c r="W706" s="97"/>
      <c r="X706" s="97"/>
      <c r="Y706" s="97"/>
      <c r="Z706" s="97"/>
      <c r="AA706" s="97"/>
      <c r="AB706" s="97"/>
      <c r="AC706" s="97"/>
      <c r="AD706" s="97"/>
      <c r="AE706" s="97"/>
      <c r="AF706" s="97"/>
      <c r="AG706" s="97"/>
      <c r="AH706" s="97"/>
      <c r="AI706" s="97"/>
      <c r="AJ706" s="97"/>
    </row>
    <row r="707" spans="4:36" s="96" customFormat="1" x14ac:dyDescent="0.2">
      <c r="D707" s="130"/>
      <c r="E707" s="130"/>
      <c r="F707" s="130"/>
      <c r="G707" s="130"/>
      <c r="H707" s="130"/>
      <c r="I707" s="97"/>
      <c r="J707" s="97"/>
      <c r="K707" s="97"/>
      <c r="L707" s="97"/>
      <c r="M707" s="97"/>
      <c r="N707" s="97"/>
      <c r="O707" s="97"/>
      <c r="P707" s="97"/>
      <c r="Q707" s="97"/>
      <c r="R707" s="97"/>
      <c r="S707" s="97"/>
      <c r="T707" s="97"/>
      <c r="U707" s="97"/>
      <c r="V707" s="97"/>
      <c r="W707" s="97"/>
      <c r="X707" s="97"/>
      <c r="Y707" s="97"/>
      <c r="Z707" s="97"/>
      <c r="AA707" s="97"/>
      <c r="AB707" s="97"/>
      <c r="AC707" s="97"/>
      <c r="AD707" s="97"/>
      <c r="AE707" s="97"/>
      <c r="AF707" s="97"/>
      <c r="AG707" s="97"/>
      <c r="AH707" s="97"/>
      <c r="AI707" s="97"/>
      <c r="AJ707" s="97"/>
    </row>
    <row r="708" spans="4:36" s="96" customFormat="1" x14ac:dyDescent="0.2">
      <c r="D708" s="130"/>
      <c r="E708" s="130"/>
      <c r="F708" s="130"/>
      <c r="G708" s="130"/>
      <c r="H708" s="130"/>
      <c r="I708" s="97"/>
      <c r="J708" s="97"/>
      <c r="K708" s="97"/>
      <c r="L708" s="97"/>
      <c r="M708" s="97"/>
      <c r="N708" s="97"/>
      <c r="O708" s="97"/>
      <c r="P708" s="97"/>
      <c r="Q708" s="97"/>
      <c r="R708" s="97"/>
      <c r="S708" s="97"/>
      <c r="T708" s="97"/>
      <c r="U708" s="97"/>
      <c r="V708" s="97"/>
      <c r="W708" s="97"/>
      <c r="X708" s="97"/>
      <c r="Y708" s="97"/>
      <c r="Z708" s="97"/>
      <c r="AA708" s="97"/>
      <c r="AB708" s="97"/>
      <c r="AC708" s="97"/>
      <c r="AD708" s="97"/>
      <c r="AE708" s="97"/>
      <c r="AF708" s="97"/>
      <c r="AG708" s="97"/>
      <c r="AH708" s="97"/>
      <c r="AI708" s="97"/>
      <c r="AJ708" s="97"/>
    </row>
    <row r="709" spans="4:36" s="96" customFormat="1" x14ac:dyDescent="0.2">
      <c r="D709" s="130"/>
      <c r="E709" s="130"/>
      <c r="F709" s="130"/>
      <c r="G709" s="130"/>
      <c r="H709" s="130"/>
      <c r="I709" s="97"/>
      <c r="J709" s="97"/>
      <c r="K709" s="97"/>
      <c r="L709" s="97"/>
      <c r="M709" s="97"/>
      <c r="N709" s="97"/>
      <c r="O709" s="97"/>
      <c r="P709" s="97"/>
      <c r="Q709" s="97"/>
      <c r="R709" s="97"/>
      <c r="S709" s="97"/>
      <c r="T709" s="97"/>
      <c r="U709" s="97"/>
      <c r="V709" s="97"/>
      <c r="W709" s="97"/>
      <c r="X709" s="97"/>
      <c r="Y709" s="97"/>
      <c r="Z709" s="97"/>
      <c r="AA709" s="97"/>
      <c r="AB709" s="97"/>
      <c r="AC709" s="97"/>
      <c r="AD709" s="97"/>
      <c r="AE709" s="97"/>
      <c r="AF709" s="97"/>
      <c r="AG709" s="97"/>
      <c r="AH709" s="97"/>
      <c r="AI709" s="97"/>
      <c r="AJ709" s="97"/>
    </row>
    <row r="710" spans="4:36" s="96" customFormat="1" x14ac:dyDescent="0.2">
      <c r="D710" s="130"/>
      <c r="E710" s="130"/>
      <c r="F710" s="130"/>
      <c r="G710" s="130"/>
      <c r="H710" s="130"/>
      <c r="I710" s="97"/>
      <c r="J710" s="97"/>
      <c r="K710" s="97"/>
      <c r="L710" s="97"/>
      <c r="M710" s="97"/>
      <c r="N710" s="97"/>
      <c r="O710" s="97"/>
      <c r="P710" s="97"/>
      <c r="Q710" s="97"/>
      <c r="R710" s="97"/>
      <c r="S710" s="97"/>
      <c r="T710" s="97"/>
      <c r="U710" s="97"/>
      <c r="V710" s="97"/>
      <c r="W710" s="97"/>
      <c r="X710" s="97"/>
      <c r="Y710" s="97"/>
      <c r="Z710" s="97"/>
      <c r="AA710" s="97"/>
      <c r="AB710" s="97"/>
      <c r="AC710" s="97"/>
      <c r="AD710" s="97"/>
      <c r="AE710" s="97"/>
      <c r="AF710" s="97"/>
      <c r="AG710" s="97"/>
      <c r="AH710" s="97"/>
      <c r="AI710" s="97"/>
      <c r="AJ710" s="97"/>
    </row>
    <row r="711" spans="4:36" s="96" customFormat="1" x14ac:dyDescent="0.2">
      <c r="D711" s="130"/>
      <c r="E711" s="130"/>
      <c r="F711" s="130"/>
      <c r="G711" s="130"/>
      <c r="H711" s="130"/>
      <c r="I711" s="97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97"/>
      <c r="U711" s="97"/>
      <c r="V711" s="97"/>
      <c r="W711" s="97"/>
      <c r="X711" s="97"/>
      <c r="Y711" s="97"/>
      <c r="Z711" s="97"/>
      <c r="AA711" s="97"/>
      <c r="AB711" s="97"/>
      <c r="AC711" s="97"/>
      <c r="AD711" s="97"/>
      <c r="AE711" s="97"/>
      <c r="AF711" s="97"/>
      <c r="AG711" s="97"/>
      <c r="AH711" s="97"/>
      <c r="AI711" s="97"/>
      <c r="AJ711" s="97"/>
    </row>
  </sheetData>
  <printOptions horizontalCentered="1"/>
  <pageMargins left="0.17" right="0.18" top="1" bottom="0.25" header="0.26" footer="0.25"/>
  <pageSetup scale="32" fitToHeight="0" orientation="landscape" r:id="rId1"/>
  <headerFooter alignWithMargins="0"/>
  <rowBreaks count="39" manualBreakCount="39">
    <brk id="18" max="16383" man="1"/>
    <brk id="32" max="16383" man="1"/>
    <brk id="47" max="16383" man="1"/>
    <brk id="58" max="16383" man="1"/>
    <brk id="62" max="16383" man="1"/>
    <brk id="77" max="16383" man="1"/>
    <brk id="92" max="16383" man="1"/>
    <brk id="98" max="16383" man="1"/>
    <brk id="125" max="14" man="1"/>
    <brk id="140" max="16383" man="1"/>
    <brk id="144" max="16383" man="1"/>
    <brk id="154" max="16383" man="1"/>
    <brk id="163" max="16383" man="1"/>
    <brk id="177" max="16383" man="1"/>
    <brk id="193" max="16383" man="1"/>
    <brk id="209" max="16383" man="1"/>
    <brk id="224" max="16383" man="1"/>
    <brk id="239" max="14" man="1"/>
    <brk id="268" max="16383" man="1"/>
    <brk id="284" max="16383" man="1"/>
    <brk id="300" max="16383" man="1"/>
    <brk id="318" max="16383" man="1"/>
    <brk id="325" max="16383" man="1"/>
    <brk id="333" max="16383" man="1"/>
    <brk id="340" max="16383" man="1"/>
    <brk id="366" max="16383" man="1"/>
    <brk id="383" max="16383" man="1"/>
    <brk id="404" max="16383" man="1"/>
    <brk id="421" max="16383" man="1"/>
    <brk id="442" max="16383" man="1"/>
    <brk id="458" max="16383" man="1"/>
    <brk id="471" max="16383" man="1"/>
    <brk id="490" max="16383" man="1"/>
    <brk id="510" max="16383" man="1"/>
    <brk id="522" max="16383" man="1"/>
    <brk id="529" max="16383" man="1"/>
    <brk id="545" max="16383" man="1"/>
    <brk id="575" max="16383" man="1"/>
    <brk id="6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workbookViewId="0">
      <pane xSplit="2" ySplit="4" topLeftCell="C5" activePane="bottomRight" state="frozen"/>
      <selection activeCell="F110" sqref="F110"/>
      <selection pane="topRight" activeCell="F110" sqref="F110"/>
      <selection pane="bottomLeft" activeCell="F110" sqref="F110"/>
      <selection pane="bottomRight" activeCell="J11" sqref="J11"/>
    </sheetView>
  </sheetViews>
  <sheetFormatPr defaultColWidth="9.7109375" defaultRowHeight="15" x14ac:dyDescent="0.2"/>
  <cols>
    <col min="1" max="1" width="11.7109375" style="56" customWidth="1"/>
    <col min="2" max="2" width="39.7109375" style="56" customWidth="1"/>
    <col min="3" max="3" width="15.7109375" style="56" customWidth="1"/>
    <col min="4" max="5" width="15.7109375" style="34" customWidth="1"/>
    <col min="6" max="6" width="17.7109375" style="77" customWidth="1"/>
    <col min="7" max="8" width="15.7109375" style="34" customWidth="1"/>
    <col min="9" max="9" width="9.7109375" style="34"/>
    <col min="10" max="10" width="19.42578125" style="34" customWidth="1"/>
    <col min="11" max="16384" width="9.7109375" style="34"/>
  </cols>
  <sheetData>
    <row r="1" spans="1:8" x14ac:dyDescent="0.2">
      <c r="A1" s="31" t="s">
        <v>359</v>
      </c>
      <c r="B1" s="32"/>
      <c r="C1" s="32"/>
      <c r="D1" s="32"/>
      <c r="E1" s="32"/>
      <c r="F1" s="33"/>
      <c r="G1" s="32"/>
      <c r="H1" s="32"/>
    </row>
    <row r="2" spans="1:8" x14ac:dyDescent="0.2">
      <c r="A2" s="31" t="s">
        <v>360</v>
      </c>
      <c r="B2" s="32"/>
      <c r="C2" s="35" t="s">
        <v>708</v>
      </c>
      <c r="D2" s="35" t="s">
        <v>708</v>
      </c>
      <c r="E2" s="35" t="s">
        <v>708</v>
      </c>
      <c r="F2" s="35" t="s">
        <v>448</v>
      </c>
      <c r="G2" s="35" t="s">
        <v>448</v>
      </c>
      <c r="H2" s="32"/>
    </row>
    <row r="3" spans="1:8" x14ac:dyDescent="0.2">
      <c r="A3" s="36"/>
      <c r="B3" s="36"/>
      <c r="C3" s="35" t="s">
        <v>709</v>
      </c>
      <c r="D3" s="35" t="s">
        <v>711</v>
      </c>
      <c r="E3" s="35" t="s">
        <v>712</v>
      </c>
      <c r="F3" s="37" t="s">
        <v>713</v>
      </c>
      <c r="G3" s="38" t="s">
        <v>511</v>
      </c>
      <c r="H3" s="39"/>
    </row>
    <row r="4" spans="1:8" ht="17.25" x14ac:dyDescent="0.2">
      <c r="A4" s="36"/>
      <c r="B4" s="36"/>
      <c r="C4" s="35" t="s">
        <v>710</v>
      </c>
      <c r="D4" s="35" t="s">
        <v>710</v>
      </c>
      <c r="E4" s="40"/>
      <c r="F4" s="37" t="s">
        <v>714</v>
      </c>
      <c r="G4" s="41"/>
      <c r="H4" s="32"/>
    </row>
    <row r="5" spans="1:8" ht="16.5" customHeight="1" x14ac:dyDescent="0.2">
      <c r="A5" s="42"/>
      <c r="B5" s="43"/>
      <c r="C5" s="44"/>
      <c r="D5" s="44"/>
      <c r="E5" s="44"/>
      <c r="F5" s="44"/>
    </row>
    <row r="6" spans="1:8" ht="24.95" customHeight="1" x14ac:dyDescent="0.2">
      <c r="A6" s="45">
        <v>47600</v>
      </c>
      <c r="B6" s="46" t="s">
        <v>365</v>
      </c>
      <c r="C6" s="47">
        <v>100000</v>
      </c>
      <c r="D6" s="47">
        <v>100000</v>
      </c>
      <c r="E6" s="47">
        <v>100000</v>
      </c>
      <c r="F6" s="47">
        <v>100000</v>
      </c>
      <c r="G6" s="48">
        <v>103000</v>
      </c>
      <c r="H6" s="48"/>
    </row>
    <row r="7" spans="1:8" ht="24.95" customHeight="1" x14ac:dyDescent="0.2">
      <c r="A7" s="45">
        <v>45231</v>
      </c>
      <c r="B7" s="46" t="s">
        <v>366</v>
      </c>
      <c r="C7" s="47">
        <v>0</v>
      </c>
      <c r="D7" s="47">
        <v>0</v>
      </c>
      <c r="E7" s="47">
        <v>120170</v>
      </c>
      <c r="F7" s="47">
        <v>0</v>
      </c>
      <c r="G7" s="48">
        <v>0</v>
      </c>
      <c r="H7" s="48"/>
    </row>
    <row r="8" spans="1:8" ht="24.95" customHeight="1" x14ac:dyDescent="0.2">
      <c r="A8" s="45">
        <v>45340</v>
      </c>
      <c r="B8" s="46" t="s">
        <v>367</v>
      </c>
      <c r="C8" s="47">
        <v>54234</v>
      </c>
      <c r="D8" s="47">
        <v>54234</v>
      </c>
      <c r="E8" s="47">
        <v>56125.48</v>
      </c>
      <c r="F8" s="47">
        <v>56000</v>
      </c>
      <c r="G8" s="48">
        <v>54234</v>
      </c>
      <c r="H8" s="48"/>
    </row>
    <row r="9" spans="1:8" ht="15" hidden="1" customHeight="1" x14ac:dyDescent="0.2">
      <c r="A9" s="45"/>
      <c r="B9" s="46" t="s">
        <v>368</v>
      </c>
      <c r="C9" s="47">
        <v>0</v>
      </c>
      <c r="D9" s="47">
        <v>0</v>
      </c>
      <c r="E9" s="47">
        <v>0</v>
      </c>
      <c r="F9" s="47">
        <v>0</v>
      </c>
      <c r="G9" s="48"/>
      <c r="H9" s="48"/>
    </row>
    <row r="10" spans="1:8" ht="24.95" customHeight="1" x14ac:dyDescent="0.2">
      <c r="A10" s="45">
        <v>45249</v>
      </c>
      <c r="B10" s="49" t="s">
        <v>369</v>
      </c>
      <c r="C10" s="47">
        <v>120170</v>
      </c>
      <c r="D10" s="47">
        <v>120170</v>
      </c>
      <c r="E10" s="47">
        <v>0</v>
      </c>
      <c r="F10" s="47">
        <v>0</v>
      </c>
      <c r="G10" s="48">
        <v>0</v>
      </c>
      <c r="H10" s="48"/>
    </row>
    <row r="11" spans="1:8" ht="24.95" customHeight="1" x14ac:dyDescent="0.2">
      <c r="A11" s="45">
        <v>47050</v>
      </c>
      <c r="B11" s="46" t="s">
        <v>370</v>
      </c>
      <c r="C11" s="47">
        <v>10000</v>
      </c>
      <c r="D11" s="47">
        <v>10000</v>
      </c>
      <c r="E11" s="47">
        <v>28000</v>
      </c>
      <c r="F11" s="47">
        <v>30000</v>
      </c>
      <c r="G11" s="48">
        <v>12000</v>
      </c>
      <c r="H11" s="48"/>
    </row>
    <row r="12" spans="1:8" ht="24.95" customHeight="1" x14ac:dyDescent="0.2">
      <c r="A12" s="45">
        <v>44220</v>
      </c>
      <c r="B12" s="46" t="s">
        <v>371</v>
      </c>
      <c r="C12" s="47">
        <v>7000</v>
      </c>
      <c r="D12" s="47">
        <v>7000</v>
      </c>
      <c r="E12" s="47">
        <v>1434.93</v>
      </c>
      <c r="F12" s="47">
        <v>7210</v>
      </c>
      <c r="G12" s="48">
        <v>7210</v>
      </c>
      <c r="H12" s="48"/>
    </row>
    <row r="13" spans="1:8" ht="24.95" customHeight="1" x14ac:dyDescent="0.2">
      <c r="A13" s="45">
        <v>47060</v>
      </c>
      <c r="B13" s="46" t="s">
        <v>372</v>
      </c>
      <c r="C13" s="47">
        <v>8000</v>
      </c>
      <c r="D13" s="47">
        <v>8000</v>
      </c>
      <c r="E13" s="47">
        <v>0</v>
      </c>
      <c r="F13" s="47">
        <v>0</v>
      </c>
      <c r="G13" s="48">
        <v>14420</v>
      </c>
      <c r="H13" s="48"/>
    </row>
    <row r="14" spans="1:8" ht="15" hidden="1" customHeight="1" x14ac:dyDescent="0.2">
      <c r="A14" s="45"/>
      <c r="B14" s="46" t="s">
        <v>373</v>
      </c>
      <c r="C14" s="47">
        <v>0</v>
      </c>
      <c r="D14" s="47">
        <v>0</v>
      </c>
      <c r="E14" s="47">
        <v>0</v>
      </c>
      <c r="F14" s="47">
        <v>0</v>
      </c>
      <c r="G14" s="48"/>
      <c r="H14" s="48"/>
    </row>
    <row r="15" spans="1:8" ht="24.95" customHeight="1" x14ac:dyDescent="0.2">
      <c r="A15" s="45">
        <v>42900</v>
      </c>
      <c r="B15" s="46" t="s">
        <v>374</v>
      </c>
      <c r="C15" s="47">
        <f>15000+50000</f>
        <v>65000</v>
      </c>
      <c r="D15" s="47">
        <f>15000+50000</f>
        <v>65000</v>
      </c>
      <c r="E15" s="47">
        <v>112071.6</v>
      </c>
      <c r="F15" s="47">
        <v>75000</v>
      </c>
      <c r="G15" s="48">
        <v>30000</v>
      </c>
      <c r="H15" s="48"/>
    </row>
    <row r="16" spans="1:8" ht="15" hidden="1" customHeight="1" x14ac:dyDescent="0.2">
      <c r="A16" s="45">
        <v>44220</v>
      </c>
      <c r="B16" s="49" t="s">
        <v>375</v>
      </c>
      <c r="C16" s="47">
        <v>0</v>
      </c>
      <c r="D16" s="47">
        <v>0</v>
      </c>
      <c r="E16" s="47">
        <v>0</v>
      </c>
      <c r="F16" s="47">
        <v>0</v>
      </c>
      <c r="G16" s="48"/>
      <c r="H16" s="48"/>
    </row>
    <row r="17" spans="1:8" ht="15" hidden="1" customHeight="1" x14ac:dyDescent="0.2">
      <c r="A17" s="45">
        <v>47900</v>
      </c>
      <c r="B17" s="46" t="s">
        <v>376</v>
      </c>
      <c r="C17" s="47">
        <v>0</v>
      </c>
      <c r="D17" s="47">
        <v>0</v>
      </c>
      <c r="E17" s="47">
        <v>0</v>
      </c>
      <c r="F17" s="47">
        <v>0</v>
      </c>
      <c r="G17" s="48"/>
      <c r="H17" s="48"/>
    </row>
    <row r="18" spans="1:8" ht="24.95" customHeight="1" x14ac:dyDescent="0.2">
      <c r="A18" s="45">
        <v>46720</v>
      </c>
      <c r="B18" s="46" t="s">
        <v>377</v>
      </c>
      <c r="C18" s="47">
        <v>15000</v>
      </c>
      <c r="D18" s="47">
        <v>15000</v>
      </c>
      <c r="E18" s="47">
        <v>6000</v>
      </c>
      <c r="F18" s="47">
        <v>6000</v>
      </c>
      <c r="G18" s="48">
        <v>15450</v>
      </c>
      <c r="H18" s="48"/>
    </row>
    <row r="19" spans="1:8" ht="15" hidden="1" customHeight="1" x14ac:dyDescent="0.2">
      <c r="A19" s="45">
        <v>47900</v>
      </c>
      <c r="B19" s="46" t="s">
        <v>378</v>
      </c>
      <c r="C19" s="47">
        <v>0</v>
      </c>
      <c r="D19" s="47">
        <v>0</v>
      </c>
      <c r="E19" s="47">
        <v>0</v>
      </c>
      <c r="F19" s="47">
        <v>0</v>
      </c>
      <c r="G19" s="48"/>
      <c r="H19" s="48"/>
    </row>
    <row r="20" spans="1:8" ht="24.95" customHeight="1" x14ac:dyDescent="0.2">
      <c r="A20" s="45"/>
      <c r="B20" s="46" t="s">
        <v>379</v>
      </c>
      <c r="C20" s="47">
        <v>0</v>
      </c>
      <c r="D20" s="47">
        <v>0</v>
      </c>
      <c r="E20" s="47">
        <v>176382.66</v>
      </c>
      <c r="F20" s="47">
        <v>0</v>
      </c>
      <c r="G20" s="48">
        <v>0</v>
      </c>
      <c r="H20" s="48"/>
    </row>
    <row r="21" spans="1:8" ht="24.95" customHeight="1" x14ac:dyDescent="0.2">
      <c r="A21" s="45">
        <v>47900</v>
      </c>
      <c r="B21" s="46" t="s">
        <v>380</v>
      </c>
      <c r="C21" s="50">
        <v>1600</v>
      </c>
      <c r="D21" s="50">
        <v>1600</v>
      </c>
      <c r="E21" s="50">
        <v>1600</v>
      </c>
      <c r="F21" s="50">
        <v>1600</v>
      </c>
      <c r="G21" s="51">
        <v>1000</v>
      </c>
      <c r="H21" s="51"/>
    </row>
    <row r="22" spans="1:8" ht="24.95" customHeight="1" x14ac:dyDescent="0.2">
      <c r="A22" s="45"/>
      <c r="B22" s="52" t="s">
        <v>381</v>
      </c>
      <c r="C22" s="53">
        <f t="shared" ref="C22" si="0">SUM(C5:C21)</f>
        <v>381004</v>
      </c>
      <c r="D22" s="53">
        <f t="shared" ref="D22:G22" si="1">SUM(D5:D21)</f>
        <v>381004</v>
      </c>
      <c r="E22" s="53">
        <f t="shared" si="1"/>
        <v>601784.67000000004</v>
      </c>
      <c r="F22" s="53">
        <f t="shared" si="1"/>
        <v>275810</v>
      </c>
      <c r="G22" s="53">
        <f t="shared" si="1"/>
        <v>237314</v>
      </c>
      <c r="H22" s="54"/>
    </row>
    <row r="23" spans="1:8" ht="12" customHeight="1" x14ac:dyDescent="0.2">
      <c r="A23" s="55"/>
      <c r="C23" s="57"/>
      <c r="D23" s="57"/>
      <c r="E23" s="57"/>
      <c r="F23" s="57"/>
      <c r="G23" s="48"/>
      <c r="H23" s="48"/>
    </row>
    <row r="24" spans="1:8" ht="24.95" customHeight="1" x14ac:dyDescent="0.2">
      <c r="A24" s="45">
        <v>41100</v>
      </c>
      <c r="B24" s="46" t="s">
        <v>382</v>
      </c>
      <c r="C24" s="47">
        <v>6890428</v>
      </c>
      <c r="D24" s="47">
        <v>6890428</v>
      </c>
      <c r="E24" s="47">
        <v>6883362</v>
      </c>
      <c r="F24" s="47">
        <v>7033535</v>
      </c>
      <c r="G24" s="48">
        <v>7363910</v>
      </c>
      <c r="H24" s="48"/>
    </row>
    <row r="25" spans="1:8" ht="24.95" customHeight="1" x14ac:dyDescent="0.2">
      <c r="A25" s="45">
        <v>41200</v>
      </c>
      <c r="B25" s="46" t="s">
        <v>383</v>
      </c>
      <c r="C25" s="50">
        <v>100000</v>
      </c>
      <c r="D25" s="50">
        <v>100000</v>
      </c>
      <c r="E25" s="50">
        <v>120000</v>
      </c>
      <c r="F25" s="50">
        <v>120000</v>
      </c>
      <c r="G25" s="51">
        <v>123600</v>
      </c>
      <c r="H25" s="51"/>
    </row>
    <row r="26" spans="1:8" ht="24.95" customHeight="1" x14ac:dyDescent="0.2">
      <c r="A26" s="45"/>
      <c r="B26" s="52" t="s">
        <v>384</v>
      </c>
      <c r="C26" s="53">
        <f t="shared" ref="C26:D26" si="2">SUM(C24:C25)</f>
        <v>6990428</v>
      </c>
      <c r="D26" s="53">
        <f t="shared" si="2"/>
        <v>6990428</v>
      </c>
      <c r="E26" s="53">
        <f t="shared" ref="E26:G26" si="3">SUM(E24:E25)</f>
        <v>7003362</v>
      </c>
      <c r="F26" s="53">
        <f t="shared" si="3"/>
        <v>7153535</v>
      </c>
      <c r="G26" s="53">
        <f t="shared" si="3"/>
        <v>7487510</v>
      </c>
      <c r="H26" s="54"/>
    </row>
    <row r="27" spans="1:8" ht="12" customHeight="1" x14ac:dyDescent="0.2">
      <c r="A27" s="55"/>
      <c r="C27" s="57"/>
      <c r="D27" s="57"/>
      <c r="E27" s="57"/>
      <c r="F27" s="57"/>
      <c r="G27" s="58"/>
      <c r="H27" s="58"/>
    </row>
    <row r="28" spans="1:8" ht="24.95" customHeight="1" x14ac:dyDescent="0.2">
      <c r="A28" s="45"/>
      <c r="B28" s="52" t="s">
        <v>385</v>
      </c>
      <c r="C28" s="53">
        <f>C22+C26</f>
        <v>7371432</v>
      </c>
      <c r="D28" s="53">
        <f t="shared" ref="D28:G28" si="4">D22+D26</f>
        <v>7371432</v>
      </c>
      <c r="E28" s="53">
        <f t="shared" si="4"/>
        <v>7605146.6699999999</v>
      </c>
      <c r="F28" s="53">
        <f t="shared" si="4"/>
        <v>7429345</v>
      </c>
      <c r="G28" s="53">
        <f t="shared" si="4"/>
        <v>7724824</v>
      </c>
      <c r="H28" s="53"/>
    </row>
    <row r="29" spans="1:8" ht="24.95" customHeight="1" x14ac:dyDescent="0.2">
      <c r="A29" s="45"/>
      <c r="B29" s="46"/>
      <c r="C29" s="47"/>
      <c r="D29" s="47"/>
      <c r="E29" s="47"/>
      <c r="F29" s="47"/>
      <c r="G29" s="58"/>
      <c r="H29" s="58"/>
    </row>
    <row r="30" spans="1:8" ht="15" hidden="1" customHeight="1" x14ac:dyDescent="0.2">
      <c r="A30" s="45"/>
      <c r="B30" s="46"/>
      <c r="C30" s="47"/>
      <c r="D30" s="47"/>
      <c r="E30" s="47"/>
      <c r="F30" s="47"/>
      <c r="G30" s="47"/>
      <c r="H30" s="48"/>
    </row>
    <row r="31" spans="1:8" ht="24.95" customHeight="1" x14ac:dyDescent="0.2">
      <c r="A31" s="45"/>
      <c r="B31" s="46"/>
      <c r="C31" s="47"/>
      <c r="D31" s="47"/>
      <c r="E31" s="47"/>
      <c r="F31" s="47"/>
      <c r="G31" s="47"/>
      <c r="H31" s="48"/>
    </row>
    <row r="32" spans="1:8" ht="15" hidden="1" customHeight="1" x14ac:dyDescent="0.2">
      <c r="C32" s="57"/>
      <c r="D32" s="57"/>
      <c r="E32" s="57"/>
      <c r="F32" s="57"/>
      <c r="G32" s="48"/>
      <c r="H32" s="48"/>
    </row>
    <row r="33" spans="1:8" ht="15" hidden="1" customHeight="1" x14ac:dyDescent="0.2">
      <c r="A33" s="45"/>
      <c r="B33" s="46" t="s">
        <v>391</v>
      </c>
      <c r="C33" s="47">
        <f>C28</f>
        <v>7371432</v>
      </c>
      <c r="D33" s="47">
        <f>D28</f>
        <v>7371432</v>
      </c>
      <c r="E33" s="47">
        <f>E28</f>
        <v>7605146.6699999999</v>
      </c>
      <c r="F33" s="47">
        <f>F28</f>
        <v>7429345</v>
      </c>
      <c r="G33" s="48"/>
      <c r="H33" s="48"/>
    </row>
    <row r="34" spans="1:8" ht="15" hidden="1" customHeight="1" x14ac:dyDescent="0.2">
      <c r="A34" s="45"/>
      <c r="B34" s="46" t="s">
        <v>390</v>
      </c>
      <c r="C34" s="47">
        <f t="shared" ref="C34" si="5">C31</f>
        <v>0</v>
      </c>
      <c r="D34" s="47">
        <f t="shared" ref="D34:F34" si="6">D31</f>
        <v>0</v>
      </c>
      <c r="E34" s="47">
        <f t="shared" si="6"/>
        <v>0</v>
      </c>
      <c r="F34" s="47">
        <f t="shared" si="6"/>
        <v>0</v>
      </c>
      <c r="G34" s="48"/>
      <c r="H34" s="48"/>
    </row>
    <row r="35" spans="1:8" hidden="1" x14ac:dyDescent="0.2">
      <c r="C35" s="58"/>
      <c r="D35" s="58"/>
      <c r="E35" s="48"/>
      <c r="F35" s="48"/>
      <c r="G35" s="48"/>
      <c r="H35" s="48"/>
    </row>
    <row r="36" spans="1:8" hidden="1" x14ac:dyDescent="0.2">
      <c r="A36" s="56" t="s">
        <v>359</v>
      </c>
      <c r="B36" s="34"/>
      <c r="C36" s="58"/>
      <c r="D36" s="58"/>
      <c r="E36" s="48"/>
      <c r="F36" s="48"/>
      <c r="G36" s="48"/>
      <c r="H36" s="48"/>
    </row>
    <row r="37" spans="1:8" hidden="1" x14ac:dyDescent="0.2">
      <c r="A37" s="34"/>
      <c r="B37" s="34"/>
      <c r="C37" s="57" t="s">
        <v>361</v>
      </c>
      <c r="D37" s="57" t="s">
        <v>361</v>
      </c>
      <c r="E37" s="57" t="s">
        <v>361</v>
      </c>
      <c r="F37" s="57" t="s">
        <v>362</v>
      </c>
      <c r="G37" s="48"/>
      <c r="H37" s="48"/>
    </row>
    <row r="38" spans="1:8" ht="30" hidden="1" x14ac:dyDescent="0.2">
      <c r="B38" s="59"/>
      <c r="C38" s="60" t="s">
        <v>392</v>
      </c>
      <c r="D38" s="60" t="s">
        <v>392</v>
      </c>
      <c r="E38" s="60" t="s">
        <v>363</v>
      </c>
      <c r="F38" s="61" t="s">
        <v>364</v>
      </c>
      <c r="G38" s="48"/>
      <c r="H38" s="48"/>
    </row>
    <row r="39" spans="1:8" ht="24.95" customHeight="1" x14ac:dyDescent="0.2">
      <c r="A39" s="45"/>
      <c r="B39" s="52" t="s">
        <v>386</v>
      </c>
      <c r="C39" s="47"/>
      <c r="D39" s="47"/>
      <c r="E39" s="47"/>
      <c r="F39" s="47"/>
      <c r="G39" s="48"/>
      <c r="H39" s="48"/>
    </row>
    <row r="40" spans="1:8" ht="24.95" customHeight="1" x14ac:dyDescent="0.2">
      <c r="A40" s="45">
        <v>51000</v>
      </c>
      <c r="B40" s="49" t="s">
        <v>393</v>
      </c>
      <c r="C40" s="47">
        <v>259538.24</v>
      </c>
      <c r="D40" s="47">
        <v>259538.24</v>
      </c>
      <c r="E40" s="47">
        <v>200872</v>
      </c>
      <c r="F40" s="47">
        <v>209538</v>
      </c>
      <c r="G40" s="62">
        <v>259538</v>
      </c>
      <c r="H40" s="48"/>
    </row>
    <row r="41" spans="1:8" ht="24.95" customHeight="1" x14ac:dyDescent="0.2">
      <c r="A41" s="45">
        <v>51000</v>
      </c>
      <c r="B41" s="49" t="s">
        <v>394</v>
      </c>
      <c r="C41" s="47">
        <v>1344973.1</v>
      </c>
      <c r="D41" s="47">
        <v>1344973.1</v>
      </c>
      <c r="E41" s="47">
        <v>1319245</v>
      </c>
      <c r="F41" s="47">
        <v>1344973</v>
      </c>
      <c r="G41" s="62">
        <v>1344973</v>
      </c>
      <c r="H41" s="48"/>
    </row>
    <row r="42" spans="1:8" ht="24.95" customHeight="1" x14ac:dyDescent="0.2">
      <c r="A42" s="45">
        <v>51000</v>
      </c>
      <c r="B42" s="46" t="s">
        <v>395</v>
      </c>
      <c r="C42" s="47">
        <v>122659</v>
      </c>
      <c r="D42" s="47">
        <v>122659</v>
      </c>
      <c r="E42" s="47">
        <v>120766</v>
      </c>
      <c r="F42" s="47">
        <v>122659</v>
      </c>
      <c r="G42" s="62">
        <v>122659</v>
      </c>
      <c r="H42" s="48"/>
    </row>
    <row r="43" spans="1:8" ht="24.95" customHeight="1" x14ac:dyDescent="0.2">
      <c r="A43" s="45">
        <v>51000</v>
      </c>
      <c r="B43" s="46" t="s">
        <v>396</v>
      </c>
      <c r="C43" s="47">
        <v>450000</v>
      </c>
      <c r="D43" s="47">
        <v>450000</v>
      </c>
      <c r="E43" s="47">
        <v>500000</v>
      </c>
      <c r="F43" s="47">
        <v>450000</v>
      </c>
      <c r="G43" s="62">
        <v>450000</v>
      </c>
      <c r="H43" s="48"/>
    </row>
    <row r="44" spans="1:8" ht="24.95" customHeight="1" x14ac:dyDescent="0.2">
      <c r="A44" s="45">
        <v>51000</v>
      </c>
      <c r="B44" s="46" t="s">
        <v>397</v>
      </c>
      <c r="C44" s="47">
        <v>15000</v>
      </c>
      <c r="D44" s="47">
        <v>15000</v>
      </c>
      <c r="E44" s="47">
        <v>15000</v>
      </c>
      <c r="F44" s="47">
        <v>6000</v>
      </c>
      <c r="G44" s="62">
        <v>15000</v>
      </c>
      <c r="H44" s="48"/>
    </row>
    <row r="45" spans="1:8" ht="24.95" customHeight="1" x14ac:dyDescent="0.2">
      <c r="A45" s="45">
        <v>51000</v>
      </c>
      <c r="B45" s="46" t="s">
        <v>398</v>
      </c>
      <c r="C45" s="47">
        <v>160000</v>
      </c>
      <c r="D45" s="47">
        <v>160000</v>
      </c>
      <c r="E45" s="47">
        <v>0</v>
      </c>
      <c r="F45" s="47">
        <v>160000</v>
      </c>
      <c r="G45" s="62">
        <v>120000</v>
      </c>
      <c r="H45" s="48"/>
    </row>
    <row r="46" spans="1:8" ht="15" hidden="1" customHeight="1" x14ac:dyDescent="0.2">
      <c r="A46" s="45">
        <v>51000</v>
      </c>
      <c r="B46" s="46" t="s">
        <v>399</v>
      </c>
      <c r="C46" s="47">
        <v>0</v>
      </c>
      <c r="D46" s="47">
        <v>0</v>
      </c>
      <c r="E46" s="47">
        <v>0</v>
      </c>
      <c r="F46" s="47">
        <v>0</v>
      </c>
      <c r="G46" s="62"/>
      <c r="H46" s="48"/>
    </row>
    <row r="47" spans="1:8" ht="24.95" customHeight="1" x14ac:dyDescent="0.2">
      <c r="A47" s="45">
        <v>52780</v>
      </c>
      <c r="B47" s="46" t="s">
        <v>400</v>
      </c>
      <c r="C47" s="47">
        <v>16000</v>
      </c>
      <c r="D47" s="47">
        <v>16000</v>
      </c>
      <c r="E47" s="47">
        <v>16000</v>
      </c>
      <c r="F47" s="47">
        <v>16000</v>
      </c>
      <c r="G47" s="62">
        <v>16327</v>
      </c>
      <c r="H47" s="48"/>
    </row>
    <row r="48" spans="1:8" ht="24.95" customHeight="1" x14ac:dyDescent="0.2">
      <c r="A48" s="45">
        <v>54120</v>
      </c>
      <c r="B48" s="46" t="s">
        <v>401</v>
      </c>
      <c r="C48" s="47">
        <v>14000</v>
      </c>
      <c r="D48" s="47">
        <v>14000</v>
      </c>
      <c r="E48" s="47">
        <v>14000</v>
      </c>
      <c r="F48" s="47">
        <v>14000</v>
      </c>
      <c r="G48" s="62">
        <v>14420</v>
      </c>
      <c r="H48" s="48"/>
    </row>
    <row r="49" spans="1:8" ht="24.95" customHeight="1" x14ac:dyDescent="0.2">
      <c r="A49" s="45">
        <v>54140</v>
      </c>
      <c r="B49" s="46" t="s">
        <v>402</v>
      </c>
      <c r="C49" s="47">
        <f>100773+50000</f>
        <v>150773</v>
      </c>
      <c r="D49" s="47">
        <f>100773+50000</f>
        <v>150773</v>
      </c>
      <c r="E49" s="47">
        <v>150773</v>
      </c>
      <c r="F49" s="47">
        <v>169330.50473763014</v>
      </c>
      <c r="G49" s="62">
        <v>169331</v>
      </c>
      <c r="H49" s="48"/>
    </row>
    <row r="50" spans="1:8" ht="24.95" customHeight="1" x14ac:dyDescent="0.2">
      <c r="A50" s="45">
        <v>54140</v>
      </c>
      <c r="B50" s="46" t="s">
        <v>403</v>
      </c>
      <c r="C50" s="47">
        <v>1871443</v>
      </c>
      <c r="D50" s="47">
        <v>1871443</v>
      </c>
      <c r="E50" s="47">
        <v>1842772</v>
      </c>
      <c r="F50" s="47">
        <v>2081669.49526237</v>
      </c>
      <c r="G50" s="62">
        <v>2081669</v>
      </c>
      <c r="H50" s="48"/>
    </row>
    <row r="51" spans="1:8" ht="24.95" customHeight="1" x14ac:dyDescent="0.2">
      <c r="A51" s="45">
        <v>54180</v>
      </c>
      <c r="B51" s="46" t="s">
        <v>404</v>
      </c>
      <c r="C51" s="47">
        <v>70000</v>
      </c>
      <c r="D51" s="47">
        <v>70000</v>
      </c>
      <c r="E51" s="47">
        <v>70000</v>
      </c>
      <c r="F51" s="47">
        <v>70000</v>
      </c>
      <c r="G51" s="62">
        <v>66161</v>
      </c>
      <c r="H51" s="48"/>
    </row>
    <row r="52" spans="1:8" ht="24.95" customHeight="1" x14ac:dyDescent="0.2">
      <c r="A52" s="45">
        <v>54190</v>
      </c>
      <c r="B52" s="46" t="s">
        <v>405</v>
      </c>
      <c r="C52" s="47">
        <v>150000</v>
      </c>
      <c r="D52" s="47">
        <v>150000</v>
      </c>
      <c r="E52" s="47">
        <v>150000</v>
      </c>
      <c r="F52" s="47">
        <v>150000</v>
      </c>
      <c r="G52" s="62">
        <v>153068</v>
      </c>
      <c r="H52" s="48"/>
    </row>
    <row r="53" spans="1:8" ht="24.95" customHeight="1" x14ac:dyDescent="0.2">
      <c r="A53" s="45">
        <v>54770</v>
      </c>
      <c r="B53" s="46" t="s">
        <v>406</v>
      </c>
      <c r="C53" s="47">
        <v>1040000</v>
      </c>
      <c r="D53" s="47">
        <v>1040000</v>
      </c>
      <c r="E53" s="47">
        <v>1494656</v>
      </c>
      <c r="F53" s="47">
        <v>1608249.8560000001</v>
      </c>
      <c r="G53" s="62">
        <v>1608250</v>
      </c>
      <c r="H53" s="48"/>
    </row>
    <row r="54" spans="1:8" ht="24.95" customHeight="1" x14ac:dyDescent="0.2">
      <c r="A54" s="45">
        <v>54770</v>
      </c>
      <c r="B54" s="46" t="s">
        <v>407</v>
      </c>
      <c r="C54" s="47">
        <v>100000</v>
      </c>
      <c r="D54" s="47">
        <v>100000</v>
      </c>
      <c r="E54" s="47">
        <v>0</v>
      </c>
      <c r="F54" s="47">
        <v>0</v>
      </c>
      <c r="G54" s="62">
        <v>0</v>
      </c>
      <c r="H54" s="48"/>
    </row>
    <row r="55" spans="1:8" ht="24.95" customHeight="1" x14ac:dyDescent="0.2">
      <c r="A55" s="45">
        <v>56180</v>
      </c>
      <c r="B55" s="46" t="s">
        <v>408</v>
      </c>
      <c r="C55" s="47">
        <v>105000</v>
      </c>
      <c r="D55" s="47">
        <v>105000</v>
      </c>
      <c r="E55" s="47">
        <v>105000</v>
      </c>
      <c r="F55" s="47">
        <v>105000</v>
      </c>
      <c r="G55" s="62">
        <v>107148</v>
      </c>
      <c r="H55" s="48"/>
    </row>
    <row r="56" spans="1:8" ht="24.95" customHeight="1" x14ac:dyDescent="0.2">
      <c r="A56" s="45">
        <v>54140</v>
      </c>
      <c r="B56" s="49" t="s">
        <v>409</v>
      </c>
      <c r="C56" s="47">
        <v>0</v>
      </c>
      <c r="D56" s="47">
        <v>0</v>
      </c>
      <c r="E56" s="47">
        <v>152409</v>
      </c>
      <c r="F56" s="47">
        <v>0</v>
      </c>
      <c r="G56" s="62">
        <v>0</v>
      </c>
      <c r="H56" s="48"/>
    </row>
    <row r="57" spans="1:8" ht="15" hidden="1" customHeight="1" x14ac:dyDescent="0.2">
      <c r="A57" s="45">
        <v>54770</v>
      </c>
      <c r="B57" s="49" t="s">
        <v>410</v>
      </c>
      <c r="C57" s="47">
        <v>0</v>
      </c>
      <c r="D57" s="47">
        <v>0</v>
      </c>
      <c r="E57" s="47">
        <v>0</v>
      </c>
      <c r="F57" s="47">
        <v>44840</v>
      </c>
      <c r="G57" s="62"/>
      <c r="H57" s="48"/>
    </row>
    <row r="58" spans="1:8" ht="15" hidden="1" customHeight="1" x14ac:dyDescent="0.2">
      <c r="A58" s="45">
        <v>56990</v>
      </c>
      <c r="B58" s="46" t="s">
        <v>411</v>
      </c>
      <c r="C58" s="47"/>
      <c r="D58" s="47"/>
      <c r="E58" s="47"/>
      <c r="F58" s="47"/>
      <c r="G58" s="62"/>
      <c r="H58" s="48"/>
    </row>
    <row r="59" spans="1:8" ht="24.95" customHeight="1" x14ac:dyDescent="0.2">
      <c r="A59" s="45"/>
      <c r="B59" s="46" t="s">
        <v>703</v>
      </c>
      <c r="C59" s="47">
        <v>0</v>
      </c>
      <c r="D59" s="47">
        <v>0</v>
      </c>
      <c r="E59" s="47">
        <v>0</v>
      </c>
      <c r="F59" s="47">
        <v>0</v>
      </c>
      <c r="G59" s="62">
        <v>48247</v>
      </c>
      <c r="H59" s="48"/>
    </row>
    <row r="60" spans="1:8" ht="24.95" customHeight="1" x14ac:dyDescent="0.2">
      <c r="A60" s="45"/>
      <c r="B60" s="49" t="s">
        <v>412</v>
      </c>
      <c r="C60" s="50">
        <v>0</v>
      </c>
      <c r="D60" s="50">
        <v>0</v>
      </c>
      <c r="E60" s="50">
        <v>60000</v>
      </c>
      <c r="F60" s="50">
        <v>75000</v>
      </c>
      <c r="G60" s="63">
        <v>17000</v>
      </c>
      <c r="H60" s="51"/>
    </row>
    <row r="61" spans="1:8" ht="24.95" customHeight="1" x14ac:dyDescent="0.2">
      <c r="A61" s="45"/>
      <c r="B61" s="52" t="s">
        <v>720</v>
      </c>
      <c r="C61" s="53">
        <f>SUM(C40:C58)</f>
        <v>5869386.3399999999</v>
      </c>
      <c r="D61" s="53">
        <f>SUM(D40:D58)</f>
        <v>5869386.3399999999</v>
      </c>
      <c r="E61" s="53">
        <f>SUM(E40:E60)</f>
        <v>6211493</v>
      </c>
      <c r="F61" s="53">
        <f>SUM(F40:F60)</f>
        <v>6627259.8560000006</v>
      </c>
      <c r="G61" s="64">
        <f>SUM(G40:G60)</f>
        <v>6593791</v>
      </c>
      <c r="H61" s="54"/>
    </row>
    <row r="62" spans="1:8" ht="21.75" customHeight="1" x14ac:dyDescent="0.2">
      <c r="A62" s="45"/>
      <c r="B62" s="46"/>
      <c r="C62" s="47"/>
      <c r="D62" s="47"/>
      <c r="E62" s="47"/>
      <c r="F62" s="47"/>
      <c r="G62" s="48"/>
      <c r="H62" s="48"/>
    </row>
    <row r="63" spans="1:8" ht="15" hidden="1" customHeight="1" x14ac:dyDescent="0.2">
      <c r="A63" s="45"/>
      <c r="B63" s="46"/>
      <c r="C63" s="47"/>
      <c r="D63" s="47"/>
      <c r="E63" s="47"/>
      <c r="F63" s="47"/>
      <c r="G63" s="48"/>
      <c r="H63" s="48"/>
    </row>
    <row r="64" spans="1:8" ht="24.95" customHeight="1" x14ac:dyDescent="0.2">
      <c r="A64" s="45"/>
      <c r="B64" s="52" t="s">
        <v>387</v>
      </c>
      <c r="C64" s="47"/>
      <c r="D64" s="47"/>
      <c r="E64" s="47"/>
      <c r="F64" s="47"/>
      <c r="G64" s="48"/>
      <c r="H64" s="48"/>
    </row>
    <row r="65" spans="1:10" ht="24" customHeight="1" x14ac:dyDescent="0.2">
      <c r="A65" s="45">
        <v>52150</v>
      </c>
      <c r="B65" s="46" t="s">
        <v>413</v>
      </c>
      <c r="C65" s="47">
        <v>10000</v>
      </c>
      <c r="D65" s="47">
        <v>10000</v>
      </c>
      <c r="E65" s="47">
        <v>40000</v>
      </c>
      <c r="F65" s="47">
        <v>20000</v>
      </c>
      <c r="G65" s="48">
        <v>10205</v>
      </c>
      <c r="H65" s="48"/>
      <c r="J65" s="65"/>
    </row>
    <row r="66" spans="1:10" ht="24" customHeight="1" x14ac:dyDescent="0.2">
      <c r="A66" s="45">
        <v>52530</v>
      </c>
      <c r="B66" s="46" t="s">
        <v>414</v>
      </c>
      <c r="C66" s="47">
        <v>10000</v>
      </c>
      <c r="D66" s="47">
        <v>10000</v>
      </c>
      <c r="E66" s="47">
        <v>10000</v>
      </c>
      <c r="F66" s="47">
        <v>10204.532344639521</v>
      </c>
      <c r="G66" s="48">
        <v>10205</v>
      </c>
      <c r="H66" s="48"/>
      <c r="J66" s="65"/>
    </row>
    <row r="67" spans="1:10" ht="24" customHeight="1" x14ac:dyDescent="0.2">
      <c r="A67" s="45">
        <v>52580</v>
      </c>
      <c r="B67" s="46" t="s">
        <v>415</v>
      </c>
      <c r="C67" s="47">
        <f>12000+15000</f>
        <v>27000</v>
      </c>
      <c r="D67" s="47">
        <f>12000+15000</f>
        <v>27000</v>
      </c>
      <c r="E67" s="47">
        <v>31000</v>
      </c>
      <c r="F67" s="47">
        <v>27552.237330526707</v>
      </c>
      <c r="G67" s="48">
        <v>27552</v>
      </c>
      <c r="H67" s="48"/>
      <c r="J67" s="65"/>
    </row>
    <row r="68" spans="1:10" ht="24" customHeight="1" x14ac:dyDescent="0.2">
      <c r="A68" s="45">
        <v>53250</v>
      </c>
      <c r="B68" s="46" t="s">
        <v>416</v>
      </c>
      <c r="C68" s="47">
        <v>7000</v>
      </c>
      <c r="D68" s="47">
        <v>7000</v>
      </c>
      <c r="E68" s="47">
        <v>7000</v>
      </c>
      <c r="F68" s="47">
        <v>8000</v>
      </c>
      <c r="G68" s="48">
        <v>7143</v>
      </c>
      <c r="H68" s="48"/>
      <c r="J68" s="65"/>
    </row>
    <row r="69" spans="1:10" ht="24" customHeight="1" x14ac:dyDescent="0.2">
      <c r="A69" s="45">
        <v>53250</v>
      </c>
      <c r="B69" s="46" t="s">
        <v>417</v>
      </c>
      <c r="C69" s="47">
        <v>5000</v>
      </c>
      <c r="D69" s="47">
        <v>5000</v>
      </c>
      <c r="E69" s="47">
        <v>5000</v>
      </c>
      <c r="F69" s="47">
        <v>5000</v>
      </c>
      <c r="G69" s="48">
        <v>5102</v>
      </c>
      <c r="H69" s="48"/>
      <c r="J69" s="65"/>
    </row>
    <row r="70" spans="1:10" ht="15" hidden="1" customHeight="1" x14ac:dyDescent="0.2">
      <c r="A70" s="45">
        <v>55220</v>
      </c>
      <c r="B70" s="46" t="s">
        <v>418</v>
      </c>
      <c r="C70" s="47">
        <v>0</v>
      </c>
      <c r="D70" s="47">
        <v>0</v>
      </c>
      <c r="E70" s="47">
        <v>0</v>
      </c>
      <c r="F70" s="47">
        <v>0</v>
      </c>
      <c r="G70" s="48"/>
      <c r="H70" s="48"/>
      <c r="J70" s="65"/>
    </row>
    <row r="71" spans="1:10" ht="24" customHeight="1" x14ac:dyDescent="0.2">
      <c r="A71" s="45">
        <v>55630</v>
      </c>
      <c r="B71" s="46" t="s">
        <v>419</v>
      </c>
      <c r="C71" s="47">
        <v>4000</v>
      </c>
      <c r="D71" s="47">
        <v>4000</v>
      </c>
      <c r="E71" s="47">
        <v>4000</v>
      </c>
      <c r="F71" s="47">
        <v>4000</v>
      </c>
      <c r="G71" s="48">
        <v>4082</v>
      </c>
      <c r="H71" s="48"/>
      <c r="J71" s="65"/>
    </row>
    <row r="72" spans="1:10" ht="24" customHeight="1" x14ac:dyDescent="0.2">
      <c r="A72" s="45">
        <v>56990</v>
      </c>
      <c r="B72" s="46" t="s">
        <v>420</v>
      </c>
      <c r="C72" s="47">
        <v>12000</v>
      </c>
      <c r="D72" s="47">
        <v>12000</v>
      </c>
      <c r="E72" s="47">
        <v>40000</v>
      </c>
      <c r="F72" s="47">
        <v>12000</v>
      </c>
      <c r="G72" s="48">
        <v>12245</v>
      </c>
      <c r="H72" s="48"/>
      <c r="J72" s="65"/>
    </row>
    <row r="73" spans="1:10" ht="24" customHeight="1" x14ac:dyDescent="0.2">
      <c r="A73" s="45">
        <v>55220</v>
      </c>
      <c r="B73" s="46" t="s">
        <v>421</v>
      </c>
      <c r="C73" s="50">
        <v>81000</v>
      </c>
      <c r="D73" s="50">
        <v>81000</v>
      </c>
      <c r="E73" s="50">
        <v>81000</v>
      </c>
      <c r="F73" s="50">
        <v>81000</v>
      </c>
      <c r="G73" s="51">
        <v>81000</v>
      </c>
      <c r="H73" s="51"/>
      <c r="J73" s="65"/>
    </row>
    <row r="74" spans="1:10" ht="24.95" customHeight="1" x14ac:dyDescent="0.2">
      <c r="A74" s="45"/>
      <c r="B74" s="52" t="s">
        <v>721</v>
      </c>
      <c r="C74" s="53">
        <f t="shared" ref="C74" si="7">SUM(C65:C73)</f>
        <v>156000</v>
      </c>
      <c r="D74" s="53">
        <f t="shared" ref="D74:E74" si="8">SUM(D65:D73)</f>
        <v>156000</v>
      </c>
      <c r="E74" s="53">
        <f t="shared" si="8"/>
        <v>218000</v>
      </c>
      <c r="F74" s="53">
        <f t="shared" ref="F74:G74" si="9">SUM(F65:F73)</f>
        <v>167756.76967516623</v>
      </c>
      <c r="G74" s="53">
        <f t="shared" si="9"/>
        <v>157534</v>
      </c>
      <c r="H74" s="54"/>
    </row>
    <row r="75" spans="1:10" ht="17.25" customHeight="1" x14ac:dyDescent="0.2">
      <c r="B75" s="66"/>
      <c r="C75" s="67"/>
      <c r="D75" s="67"/>
      <c r="E75" s="67"/>
      <c r="F75" s="67"/>
      <c r="G75" s="48"/>
      <c r="H75" s="48"/>
    </row>
    <row r="76" spans="1:10" x14ac:dyDescent="0.2">
      <c r="B76" s="68"/>
      <c r="C76" s="57"/>
      <c r="D76" s="57"/>
      <c r="E76" s="57"/>
      <c r="F76" s="57"/>
      <c r="G76" s="48"/>
      <c r="H76" s="48"/>
    </row>
    <row r="77" spans="1:10" ht="21.75" customHeight="1" x14ac:dyDescent="0.2">
      <c r="C77" s="60"/>
      <c r="D77" s="60"/>
      <c r="E77" s="60"/>
      <c r="F77" s="61"/>
      <c r="G77" s="48"/>
      <c r="H77" s="48"/>
    </row>
    <row r="78" spans="1:10" ht="24.95" customHeight="1" x14ac:dyDescent="0.2">
      <c r="A78" s="45"/>
      <c r="B78" s="52" t="s">
        <v>388</v>
      </c>
      <c r="C78" s="47"/>
      <c r="D78" s="47"/>
      <c r="E78" s="47"/>
      <c r="F78" s="47"/>
      <c r="G78" s="48"/>
      <c r="H78" s="48"/>
    </row>
    <row r="79" spans="1:10" ht="24.95" customHeight="1" x14ac:dyDescent="0.2">
      <c r="A79" s="45">
        <v>52330</v>
      </c>
      <c r="B79" s="46" t="s">
        <v>422</v>
      </c>
      <c r="C79" s="47">
        <v>25000</v>
      </c>
      <c r="D79" s="47">
        <v>25000</v>
      </c>
      <c r="E79" s="47">
        <v>25000</v>
      </c>
      <c r="F79" s="47">
        <v>25000</v>
      </c>
      <c r="G79" s="48">
        <v>25511</v>
      </c>
      <c r="H79" s="48"/>
      <c r="J79" s="65"/>
    </row>
    <row r="80" spans="1:10" ht="15" hidden="1" customHeight="1" x14ac:dyDescent="0.2">
      <c r="A80" s="45">
        <v>52360</v>
      </c>
      <c r="B80" s="46" t="s">
        <v>423</v>
      </c>
      <c r="C80" s="47">
        <v>0</v>
      </c>
      <c r="D80" s="47">
        <v>0</v>
      </c>
      <c r="E80" s="47">
        <v>0</v>
      </c>
      <c r="F80" s="47">
        <v>0</v>
      </c>
      <c r="G80" s="48"/>
      <c r="H80" s="48"/>
      <c r="J80" s="65"/>
    </row>
    <row r="81" spans="1:10" ht="24.95" customHeight="1" x14ac:dyDescent="0.2">
      <c r="A81" s="45">
        <v>52360</v>
      </c>
      <c r="B81" s="46" t="s">
        <v>424</v>
      </c>
      <c r="C81" s="47">
        <v>1000</v>
      </c>
      <c r="D81" s="47">
        <v>1000</v>
      </c>
      <c r="E81" s="47">
        <v>1000</v>
      </c>
      <c r="F81" s="47">
        <v>1000</v>
      </c>
      <c r="G81" s="48">
        <v>1020</v>
      </c>
      <c r="H81" s="48"/>
      <c r="J81" s="65"/>
    </row>
    <row r="82" spans="1:10" ht="24.95" customHeight="1" x14ac:dyDescent="0.2">
      <c r="A82" s="45">
        <v>52360</v>
      </c>
      <c r="B82" s="46" t="s">
        <v>425</v>
      </c>
      <c r="C82" s="47">
        <v>8000</v>
      </c>
      <c r="D82" s="47">
        <v>8000</v>
      </c>
      <c r="E82" s="47">
        <v>8000</v>
      </c>
      <c r="F82" s="47">
        <v>8000</v>
      </c>
      <c r="G82" s="48">
        <v>8164</v>
      </c>
      <c r="H82" s="48"/>
      <c r="J82" s="65"/>
    </row>
    <row r="83" spans="1:10" ht="24.95" customHeight="1" x14ac:dyDescent="0.2">
      <c r="A83" s="45">
        <v>52420</v>
      </c>
      <c r="B83" s="46" t="s">
        <v>426</v>
      </c>
      <c r="C83" s="47">
        <v>7500</v>
      </c>
      <c r="D83" s="47">
        <v>7500</v>
      </c>
      <c r="E83" s="47">
        <v>7500</v>
      </c>
      <c r="F83" s="47">
        <v>8000</v>
      </c>
      <c r="G83" s="48">
        <v>7653</v>
      </c>
      <c r="H83" s="48"/>
      <c r="J83" s="65"/>
    </row>
    <row r="84" spans="1:10" ht="24.95" customHeight="1" x14ac:dyDescent="0.2">
      <c r="A84" s="45">
        <v>52420</v>
      </c>
      <c r="B84" s="46" t="s">
        <v>427</v>
      </c>
      <c r="C84" s="47">
        <v>3000</v>
      </c>
      <c r="D84" s="47">
        <v>3000</v>
      </c>
      <c r="E84" s="47">
        <v>3000</v>
      </c>
      <c r="F84" s="47">
        <v>3000</v>
      </c>
      <c r="G84" s="48">
        <v>3061</v>
      </c>
      <c r="H84" s="48"/>
      <c r="J84" s="65"/>
    </row>
    <row r="85" spans="1:10" ht="24.95" customHeight="1" x14ac:dyDescent="0.2">
      <c r="A85" s="45">
        <v>52420</v>
      </c>
      <c r="B85" s="46" t="s">
        <v>428</v>
      </c>
      <c r="C85" s="47">
        <v>1000</v>
      </c>
      <c r="D85" s="47">
        <v>1000</v>
      </c>
      <c r="E85" s="47">
        <v>1000</v>
      </c>
      <c r="F85" s="47">
        <v>1000</v>
      </c>
      <c r="G85" s="48">
        <v>1020</v>
      </c>
      <c r="H85" s="48"/>
      <c r="J85" s="65"/>
    </row>
    <row r="86" spans="1:10" ht="24.95" customHeight="1" x14ac:dyDescent="0.2">
      <c r="A86" s="45">
        <v>52420</v>
      </c>
      <c r="B86" s="46" t="s">
        <v>429</v>
      </c>
      <c r="C86" s="47">
        <v>1000</v>
      </c>
      <c r="D86" s="47">
        <v>1000</v>
      </c>
      <c r="E86" s="47">
        <v>1000</v>
      </c>
      <c r="F86" s="47">
        <v>1000</v>
      </c>
      <c r="G86" s="48">
        <v>1020</v>
      </c>
      <c r="H86" s="48"/>
      <c r="J86" s="65"/>
    </row>
    <row r="87" spans="1:10" ht="24.95" customHeight="1" x14ac:dyDescent="0.2">
      <c r="A87" s="45">
        <v>54130</v>
      </c>
      <c r="B87" s="46" t="s">
        <v>430</v>
      </c>
      <c r="C87" s="50">
        <v>60000</v>
      </c>
      <c r="D87" s="50">
        <v>60000</v>
      </c>
      <c r="E87" s="50">
        <v>65000</v>
      </c>
      <c r="F87" s="50">
        <v>65000</v>
      </c>
      <c r="G87" s="51">
        <v>61227</v>
      </c>
      <c r="H87" s="51"/>
      <c r="J87" s="65"/>
    </row>
    <row r="88" spans="1:10" ht="24.95" customHeight="1" x14ac:dyDescent="0.2">
      <c r="A88" s="45"/>
      <c r="B88" s="52" t="s">
        <v>722</v>
      </c>
      <c r="C88" s="53">
        <f t="shared" ref="C88" si="10">SUM(C79:C87)</f>
        <v>106500</v>
      </c>
      <c r="D88" s="53">
        <f t="shared" ref="D88:E88" si="11">SUM(D79:D87)</f>
        <v>106500</v>
      </c>
      <c r="E88" s="53">
        <f t="shared" si="11"/>
        <v>111500</v>
      </c>
      <c r="F88" s="53">
        <f t="shared" ref="F88" si="12">SUM(F79:F87)</f>
        <v>112000</v>
      </c>
      <c r="G88" s="54">
        <f>SUM(G79:G87)</f>
        <v>108676</v>
      </c>
      <c r="H88" s="54"/>
    </row>
    <row r="89" spans="1:10" ht="24.95" customHeight="1" x14ac:dyDescent="0.2">
      <c r="A89" s="45"/>
      <c r="B89" s="46"/>
      <c r="C89" s="47"/>
      <c r="D89" s="47"/>
      <c r="E89" s="47"/>
      <c r="F89" s="47"/>
      <c r="G89" s="48"/>
      <c r="H89" s="48"/>
    </row>
    <row r="90" spans="1:10" ht="24.95" customHeight="1" x14ac:dyDescent="0.2">
      <c r="A90" s="45"/>
      <c r="B90" s="52" t="s">
        <v>389</v>
      </c>
      <c r="C90" s="47"/>
      <c r="D90" s="47"/>
      <c r="E90" s="47"/>
      <c r="F90" s="47"/>
      <c r="G90" s="48"/>
      <c r="H90" s="48"/>
    </row>
    <row r="91" spans="1:10" ht="24.95" customHeight="1" x14ac:dyDescent="0.2">
      <c r="A91" s="45">
        <v>52100</v>
      </c>
      <c r="B91" s="46" t="s">
        <v>431</v>
      </c>
      <c r="C91" s="47">
        <v>11000</v>
      </c>
      <c r="D91" s="47">
        <v>11000</v>
      </c>
      <c r="E91" s="47">
        <v>11000</v>
      </c>
      <c r="F91" s="47">
        <v>11000</v>
      </c>
      <c r="G91" s="48">
        <v>11225</v>
      </c>
      <c r="H91" s="48"/>
      <c r="J91" s="65"/>
    </row>
    <row r="92" spans="1:10" ht="24.95" customHeight="1" x14ac:dyDescent="0.2">
      <c r="A92" s="45">
        <v>52110</v>
      </c>
      <c r="B92" s="46" t="s">
        <v>432</v>
      </c>
      <c r="C92" s="47">
        <v>19000</v>
      </c>
      <c r="D92" s="47">
        <v>19000</v>
      </c>
      <c r="E92" s="47">
        <v>19000</v>
      </c>
      <c r="F92" s="47">
        <v>19000</v>
      </c>
      <c r="G92" s="48">
        <v>19389</v>
      </c>
      <c r="H92" s="48"/>
      <c r="J92" s="65"/>
    </row>
    <row r="93" spans="1:10" ht="24.95" customHeight="1" x14ac:dyDescent="0.2">
      <c r="A93" s="45">
        <v>52130</v>
      </c>
      <c r="B93" s="46" t="s">
        <v>433</v>
      </c>
      <c r="C93" s="47">
        <f>165000+6000</f>
        <v>171000</v>
      </c>
      <c r="D93" s="47">
        <f>165000+6000</f>
        <v>171000</v>
      </c>
      <c r="E93" s="47">
        <v>169000</v>
      </c>
      <c r="F93" s="47">
        <v>180000</v>
      </c>
      <c r="G93" s="48">
        <v>174498</v>
      </c>
      <c r="H93" s="48"/>
      <c r="J93" s="65"/>
    </row>
    <row r="94" spans="1:10" ht="24.95" customHeight="1" x14ac:dyDescent="0.2">
      <c r="A94" s="45">
        <v>52130</v>
      </c>
      <c r="B94" s="46" t="s">
        <v>434</v>
      </c>
      <c r="C94" s="47">
        <v>1400</v>
      </c>
      <c r="D94" s="47">
        <v>1400</v>
      </c>
      <c r="E94" s="47">
        <v>1400</v>
      </c>
      <c r="F94" s="47">
        <v>1400</v>
      </c>
      <c r="G94" s="48">
        <v>1429</v>
      </c>
      <c r="H94" s="48"/>
      <c r="J94" s="65"/>
    </row>
    <row r="95" spans="1:10" ht="24.95" customHeight="1" x14ac:dyDescent="0.2">
      <c r="A95" s="45">
        <v>52150</v>
      </c>
      <c r="B95" s="46" t="s">
        <v>435</v>
      </c>
      <c r="C95" s="47">
        <v>13000</v>
      </c>
      <c r="D95" s="47">
        <v>13000</v>
      </c>
      <c r="E95" s="47">
        <v>11000</v>
      </c>
      <c r="F95" s="47">
        <v>13000</v>
      </c>
      <c r="G95" s="48">
        <v>13266</v>
      </c>
      <c r="H95" s="48"/>
      <c r="J95" s="65"/>
    </row>
    <row r="96" spans="1:10" ht="24.95" customHeight="1" x14ac:dyDescent="0.2">
      <c r="A96" s="45">
        <v>52150</v>
      </c>
      <c r="B96" s="46" t="s">
        <v>436</v>
      </c>
      <c r="C96" s="47">
        <v>268742</v>
      </c>
      <c r="D96" s="47">
        <v>268742</v>
      </c>
      <c r="E96" s="47">
        <v>271535</v>
      </c>
      <c r="F96" s="47">
        <v>274238.64313631144</v>
      </c>
      <c r="G96" s="48">
        <v>274239</v>
      </c>
      <c r="H96" s="48"/>
      <c r="J96" s="65"/>
    </row>
    <row r="97" spans="1:10" ht="24.95" customHeight="1" x14ac:dyDescent="0.2">
      <c r="A97" s="45">
        <v>52820</v>
      </c>
      <c r="B97" s="46" t="s">
        <v>437</v>
      </c>
      <c r="C97" s="47">
        <v>12000</v>
      </c>
      <c r="D97" s="47">
        <v>12000</v>
      </c>
      <c r="E97" s="47">
        <v>13000</v>
      </c>
      <c r="F97" s="47">
        <v>14169</v>
      </c>
      <c r="G97" s="48">
        <v>12245</v>
      </c>
      <c r="H97" s="48"/>
      <c r="J97" s="65"/>
    </row>
    <row r="98" spans="1:10" ht="24.95" customHeight="1" x14ac:dyDescent="0.2">
      <c r="A98" s="45">
        <v>53110</v>
      </c>
      <c r="B98" s="46" t="s">
        <v>438</v>
      </c>
      <c r="C98" s="47">
        <v>6000</v>
      </c>
      <c r="D98" s="47">
        <v>6000</v>
      </c>
      <c r="E98" s="47">
        <v>4000</v>
      </c>
      <c r="F98" s="47">
        <v>4000</v>
      </c>
      <c r="G98" s="48">
        <v>6123</v>
      </c>
      <c r="H98" s="48"/>
      <c r="J98" s="65"/>
    </row>
    <row r="99" spans="1:10" ht="24.95" customHeight="1" x14ac:dyDescent="0.2">
      <c r="A99" s="45">
        <v>53210</v>
      </c>
      <c r="B99" s="46" t="s">
        <v>439</v>
      </c>
      <c r="C99" s="47">
        <v>18000</v>
      </c>
      <c r="D99" s="47">
        <v>18000</v>
      </c>
      <c r="E99" s="47">
        <v>18000</v>
      </c>
      <c r="F99" s="47">
        <v>18000</v>
      </c>
      <c r="G99" s="48">
        <v>18368</v>
      </c>
      <c r="H99" s="48"/>
      <c r="J99" s="65"/>
    </row>
    <row r="100" spans="1:10" ht="24.95" customHeight="1" x14ac:dyDescent="0.2">
      <c r="A100" s="45">
        <v>53440</v>
      </c>
      <c r="B100" s="46" t="s">
        <v>440</v>
      </c>
      <c r="C100" s="47">
        <v>18000</v>
      </c>
      <c r="D100" s="47">
        <v>18000</v>
      </c>
      <c r="E100" s="47">
        <v>18000</v>
      </c>
      <c r="F100" s="47">
        <v>20000</v>
      </c>
      <c r="G100" s="48">
        <v>18368</v>
      </c>
      <c r="H100" s="48"/>
      <c r="J100" s="65"/>
    </row>
    <row r="101" spans="1:10" ht="24.95" customHeight="1" x14ac:dyDescent="0.2">
      <c r="A101" s="45">
        <v>54032</v>
      </c>
      <c r="B101" s="46" t="s">
        <v>441</v>
      </c>
      <c r="C101" s="47">
        <v>41522</v>
      </c>
      <c r="D101" s="47">
        <v>41522</v>
      </c>
      <c r="E101" s="47">
        <v>39573</v>
      </c>
      <c r="F101" s="47">
        <v>43183</v>
      </c>
      <c r="G101" s="48">
        <v>42371</v>
      </c>
      <c r="H101" s="48"/>
      <c r="J101" s="65"/>
    </row>
    <row r="102" spans="1:10" ht="24.95" customHeight="1" x14ac:dyDescent="0.2">
      <c r="A102" s="45">
        <v>55160</v>
      </c>
      <c r="B102" s="46" t="s">
        <v>442</v>
      </c>
      <c r="C102" s="47">
        <v>10300</v>
      </c>
      <c r="D102" s="47">
        <v>10300</v>
      </c>
      <c r="E102" s="47">
        <v>14000</v>
      </c>
      <c r="F102" s="47">
        <v>10510.668314978706</v>
      </c>
      <c r="G102" s="48">
        <v>10511</v>
      </c>
      <c r="H102" s="48"/>
      <c r="J102" s="65"/>
    </row>
    <row r="103" spans="1:10" ht="24.95" customHeight="1" x14ac:dyDescent="0.2">
      <c r="A103" s="45">
        <v>56010</v>
      </c>
      <c r="B103" s="46" t="s">
        <v>443</v>
      </c>
      <c r="C103" s="47">
        <v>50000</v>
      </c>
      <c r="D103" s="47">
        <v>50000</v>
      </c>
      <c r="E103" s="47">
        <v>50000</v>
      </c>
      <c r="F103" s="47">
        <v>40000</v>
      </c>
      <c r="G103" s="48">
        <v>51023</v>
      </c>
      <c r="H103" s="48"/>
      <c r="J103" s="65"/>
    </row>
    <row r="104" spans="1:10" ht="24.95" customHeight="1" x14ac:dyDescent="0.2">
      <c r="A104" s="45">
        <v>56999</v>
      </c>
      <c r="B104" s="46" t="s">
        <v>444</v>
      </c>
      <c r="C104" s="47">
        <v>150000</v>
      </c>
      <c r="D104" s="47">
        <v>150000</v>
      </c>
      <c r="E104" s="47">
        <v>150000</v>
      </c>
      <c r="F104" s="47">
        <v>25000</v>
      </c>
      <c r="G104" s="48">
        <v>0</v>
      </c>
      <c r="H104" s="48"/>
      <c r="J104" s="65"/>
    </row>
    <row r="105" spans="1:10" ht="24.95" customHeight="1" x14ac:dyDescent="0.2">
      <c r="A105" s="45">
        <v>55160</v>
      </c>
      <c r="B105" s="46" t="s">
        <v>445</v>
      </c>
      <c r="C105" s="50">
        <v>8000</v>
      </c>
      <c r="D105" s="50">
        <v>8000</v>
      </c>
      <c r="E105" s="50">
        <v>8000</v>
      </c>
      <c r="F105" s="50">
        <v>8000</v>
      </c>
      <c r="G105" s="51">
        <v>8164</v>
      </c>
      <c r="H105" s="51"/>
      <c r="J105" s="65"/>
    </row>
    <row r="106" spans="1:10" ht="15" hidden="1" customHeight="1" x14ac:dyDescent="0.2">
      <c r="A106" s="45" t="s">
        <v>353</v>
      </c>
      <c r="B106" s="49" t="s">
        <v>446</v>
      </c>
      <c r="C106" s="47"/>
      <c r="D106" s="47"/>
      <c r="E106" s="47"/>
      <c r="F106" s="47"/>
      <c r="G106" s="48"/>
      <c r="H106" s="48"/>
    </row>
    <row r="107" spans="1:10" ht="24.95" customHeight="1" x14ac:dyDescent="0.2">
      <c r="A107" s="45"/>
      <c r="B107" s="52" t="s">
        <v>723</v>
      </c>
      <c r="C107" s="53">
        <f>SUM(C91:C106)</f>
        <v>797964</v>
      </c>
      <c r="D107" s="53">
        <f>SUM(D91:D106)</f>
        <v>797964</v>
      </c>
      <c r="E107" s="53">
        <f>SUM(E91:E105)</f>
        <v>797508</v>
      </c>
      <c r="F107" s="53">
        <f>SUM(F91:F105)</f>
        <v>681501.31145129015</v>
      </c>
      <c r="G107" s="53">
        <f>SUM(G91:G105)</f>
        <v>661219</v>
      </c>
      <c r="H107" s="54"/>
    </row>
    <row r="108" spans="1:10" ht="30" hidden="1" x14ac:dyDescent="0.2">
      <c r="B108" s="68" t="s">
        <v>359</v>
      </c>
      <c r="C108" s="57" t="s">
        <v>361</v>
      </c>
      <c r="D108" s="57" t="s">
        <v>361</v>
      </c>
      <c r="E108" s="57" t="s">
        <v>361</v>
      </c>
      <c r="F108" s="57" t="s">
        <v>362</v>
      </c>
      <c r="G108" s="48"/>
      <c r="H108" s="48"/>
    </row>
    <row r="109" spans="1:10" ht="30" hidden="1" customHeight="1" x14ac:dyDescent="0.2">
      <c r="C109" s="60" t="s">
        <v>392</v>
      </c>
      <c r="D109" s="60" t="s">
        <v>392</v>
      </c>
      <c r="E109" s="60" t="s">
        <v>363</v>
      </c>
      <c r="F109" s="61" t="s">
        <v>364</v>
      </c>
      <c r="G109" s="48"/>
      <c r="H109" s="48"/>
    </row>
    <row r="110" spans="1:10" x14ac:dyDescent="0.2">
      <c r="C110" s="58"/>
      <c r="D110" s="58"/>
      <c r="E110" s="48"/>
      <c r="F110" s="48"/>
      <c r="G110" s="48"/>
      <c r="H110" s="48"/>
    </row>
    <row r="111" spans="1:10" x14ac:dyDescent="0.2">
      <c r="C111" s="58"/>
      <c r="D111" s="58"/>
      <c r="E111" s="48"/>
      <c r="F111" s="48"/>
      <c r="G111" s="48"/>
      <c r="H111" s="48"/>
    </row>
    <row r="112" spans="1:10" x14ac:dyDescent="0.2">
      <c r="B112" s="69" t="s">
        <v>390</v>
      </c>
      <c r="C112" s="70">
        <f t="shared" ref="C112:G112" si="13">C61+C74+C88+C107</f>
        <v>6929850.3399999999</v>
      </c>
      <c r="D112" s="70">
        <f t="shared" si="13"/>
        <v>6929850.3399999999</v>
      </c>
      <c r="E112" s="70">
        <f t="shared" si="13"/>
        <v>7338501</v>
      </c>
      <c r="F112" s="70">
        <f t="shared" si="13"/>
        <v>7588517.9371264568</v>
      </c>
      <c r="G112" s="70">
        <f t="shared" si="13"/>
        <v>7521220</v>
      </c>
      <c r="H112" s="70"/>
    </row>
    <row r="113" spans="1:8" x14ac:dyDescent="0.2">
      <c r="C113" s="58"/>
      <c r="D113" s="58"/>
      <c r="E113" s="48"/>
      <c r="F113" s="48"/>
      <c r="G113" s="48"/>
      <c r="H113" s="48"/>
    </row>
    <row r="114" spans="1:8" ht="24.95" customHeight="1" x14ac:dyDescent="0.2">
      <c r="A114" s="45"/>
      <c r="B114" s="46"/>
      <c r="C114" s="47"/>
      <c r="D114" s="47"/>
      <c r="E114" s="47"/>
      <c r="F114" s="47"/>
      <c r="G114" s="48"/>
      <c r="H114" s="48"/>
    </row>
    <row r="115" spans="1:8" ht="24.95" customHeight="1" x14ac:dyDescent="0.2">
      <c r="A115" s="45"/>
      <c r="B115" s="46"/>
      <c r="C115" s="47"/>
      <c r="D115" s="47"/>
      <c r="E115" s="47"/>
      <c r="F115" s="47"/>
      <c r="G115" s="48"/>
      <c r="H115" s="48"/>
    </row>
    <row r="116" spans="1:8" ht="24.95" customHeight="1" x14ac:dyDescent="0.2">
      <c r="A116" s="45"/>
      <c r="B116" s="46"/>
      <c r="C116" s="47"/>
      <c r="D116" s="47"/>
      <c r="E116" s="47"/>
      <c r="F116" s="47"/>
      <c r="G116" s="48"/>
      <c r="H116" s="48"/>
    </row>
    <row r="117" spans="1:8" x14ac:dyDescent="0.2">
      <c r="B117" s="71"/>
      <c r="C117" s="72"/>
      <c r="D117" s="72"/>
      <c r="E117" s="72"/>
      <c r="F117" s="72"/>
      <c r="G117" s="48"/>
      <c r="H117" s="48"/>
    </row>
    <row r="118" spans="1:8" x14ac:dyDescent="0.2">
      <c r="B118" s="71"/>
      <c r="C118" s="72"/>
      <c r="D118" s="72"/>
      <c r="E118" s="72"/>
      <c r="F118" s="72"/>
      <c r="G118" s="48"/>
      <c r="H118" s="48"/>
    </row>
    <row r="119" spans="1:8" ht="24.75" customHeight="1" x14ac:dyDescent="0.2">
      <c r="A119" s="45"/>
      <c r="B119" s="46"/>
      <c r="C119" s="47"/>
      <c r="D119" s="47"/>
      <c r="E119" s="47"/>
      <c r="F119" s="47"/>
      <c r="G119" s="48"/>
      <c r="H119" s="48"/>
    </row>
    <row r="120" spans="1:8" ht="24.95" customHeight="1" x14ac:dyDescent="0.2">
      <c r="A120" s="45"/>
      <c r="B120" s="46"/>
      <c r="C120" s="47"/>
      <c r="D120" s="47"/>
      <c r="E120" s="47"/>
      <c r="F120" s="47"/>
      <c r="G120" s="48"/>
      <c r="H120" s="48"/>
    </row>
    <row r="121" spans="1:8" ht="24.95" customHeight="1" x14ac:dyDescent="0.2">
      <c r="A121" s="45"/>
      <c r="B121" s="46"/>
      <c r="C121" s="47"/>
      <c r="D121" s="47"/>
      <c r="E121" s="47"/>
      <c r="F121" s="47"/>
      <c r="G121" s="48"/>
      <c r="H121" s="48"/>
    </row>
    <row r="122" spans="1:8" x14ac:dyDescent="0.2">
      <c r="B122" s="73"/>
      <c r="C122" s="74"/>
      <c r="D122" s="74"/>
      <c r="E122" s="74"/>
      <c r="F122" s="74"/>
      <c r="G122" s="48"/>
      <c r="H122" s="48"/>
    </row>
    <row r="123" spans="1:8" x14ac:dyDescent="0.2">
      <c r="C123" s="48"/>
      <c r="D123" s="48"/>
      <c r="E123" s="48"/>
      <c r="F123" s="48"/>
      <c r="G123" s="48"/>
      <c r="H123" s="48"/>
    </row>
    <row r="124" spans="1:8" ht="24.75" customHeight="1" x14ac:dyDescent="0.2">
      <c r="A124" s="45"/>
      <c r="B124" s="46"/>
      <c r="C124" s="47"/>
      <c r="D124" s="47"/>
      <c r="E124" s="47"/>
      <c r="F124" s="47"/>
      <c r="G124" s="47"/>
      <c r="H124" s="48"/>
    </row>
    <row r="125" spans="1:8" ht="24.75" customHeight="1" x14ac:dyDescent="0.2">
      <c r="A125" s="45"/>
      <c r="B125" s="46"/>
      <c r="C125" s="47"/>
      <c r="D125" s="47"/>
      <c r="E125" s="47"/>
      <c r="F125" s="47"/>
      <c r="G125" s="48"/>
      <c r="H125" s="48"/>
    </row>
    <row r="126" spans="1:8" ht="24.75" customHeight="1" x14ac:dyDescent="0.2">
      <c r="A126" s="45"/>
      <c r="B126" s="46"/>
      <c r="C126" s="47"/>
      <c r="D126" s="47"/>
      <c r="E126" s="47"/>
      <c r="F126" s="47"/>
      <c r="G126" s="48"/>
      <c r="H126" s="48"/>
    </row>
    <row r="127" spans="1:8" ht="24.75" customHeight="1" x14ac:dyDescent="0.2">
      <c r="A127" s="45"/>
      <c r="B127" s="46"/>
      <c r="C127" s="47"/>
      <c r="D127" s="47"/>
      <c r="E127" s="47"/>
      <c r="F127" s="47"/>
      <c r="G127" s="48"/>
      <c r="H127" s="48"/>
    </row>
    <row r="128" spans="1:8" ht="24.75" customHeight="1" x14ac:dyDescent="0.2">
      <c r="A128" s="45"/>
      <c r="B128" s="46"/>
      <c r="C128" s="47"/>
      <c r="D128" s="47"/>
      <c r="E128" s="47"/>
      <c r="F128" s="47"/>
      <c r="G128" s="48"/>
      <c r="H128" s="48"/>
    </row>
    <row r="129" spans="1:8" ht="24.75" customHeight="1" x14ac:dyDescent="0.2">
      <c r="A129" s="45"/>
      <c r="B129" s="46"/>
      <c r="C129" s="47"/>
      <c r="D129" s="47"/>
      <c r="E129" s="47"/>
      <c r="F129" s="47"/>
      <c r="G129" s="48"/>
      <c r="H129" s="48"/>
    </row>
    <row r="130" spans="1:8" x14ac:dyDescent="0.2">
      <c r="C130" s="48"/>
      <c r="D130" s="48"/>
      <c r="E130" s="48"/>
      <c r="F130" s="48"/>
      <c r="G130" s="48"/>
      <c r="H130" s="48"/>
    </row>
    <row r="131" spans="1:8" x14ac:dyDescent="0.2">
      <c r="C131" s="48"/>
      <c r="D131" s="48"/>
      <c r="E131" s="48"/>
      <c r="F131" s="48"/>
      <c r="G131" s="48"/>
      <c r="H131" s="48"/>
    </row>
    <row r="132" spans="1:8" x14ac:dyDescent="0.2">
      <c r="C132" s="48"/>
      <c r="D132" s="48"/>
      <c r="E132" s="48"/>
      <c r="F132" s="75"/>
      <c r="G132" s="48"/>
      <c r="H132" s="48"/>
    </row>
    <row r="133" spans="1:8" x14ac:dyDescent="0.2">
      <c r="C133" s="48"/>
      <c r="D133" s="48"/>
      <c r="E133" s="48"/>
      <c r="F133" s="75"/>
      <c r="G133" s="48"/>
      <c r="H133" s="48"/>
    </row>
    <row r="134" spans="1:8" x14ac:dyDescent="0.2">
      <c r="C134" s="48"/>
      <c r="D134" s="48"/>
      <c r="E134" s="48"/>
      <c r="F134" s="75"/>
      <c r="G134" s="48"/>
      <c r="H134" s="48"/>
    </row>
    <row r="135" spans="1:8" x14ac:dyDescent="0.2">
      <c r="C135" s="48"/>
      <c r="D135" s="48"/>
      <c r="E135" s="48"/>
      <c r="F135" s="75"/>
      <c r="G135" s="48"/>
      <c r="H135" s="48"/>
    </row>
    <row r="136" spans="1:8" x14ac:dyDescent="0.2">
      <c r="C136" s="48"/>
      <c r="D136" s="48"/>
      <c r="E136" s="48"/>
      <c r="F136" s="75"/>
      <c r="G136" s="48"/>
      <c r="H136" s="48"/>
    </row>
    <row r="137" spans="1:8" x14ac:dyDescent="0.2">
      <c r="C137" s="48"/>
      <c r="D137" s="48"/>
      <c r="E137" s="48"/>
      <c r="F137" s="75"/>
      <c r="G137" s="48"/>
      <c r="H137" s="48"/>
    </row>
    <row r="138" spans="1:8" x14ac:dyDescent="0.2">
      <c r="C138" s="48"/>
      <c r="D138" s="48"/>
      <c r="E138" s="48"/>
      <c r="F138" s="75"/>
      <c r="G138" s="48"/>
      <c r="H138" s="48"/>
    </row>
    <row r="139" spans="1:8" x14ac:dyDescent="0.2">
      <c r="C139" s="48"/>
      <c r="D139" s="48"/>
      <c r="E139" s="48"/>
      <c r="F139" s="75"/>
      <c r="G139" s="48"/>
      <c r="H139" s="48"/>
    </row>
    <row r="140" spans="1:8" x14ac:dyDescent="0.2">
      <c r="C140" s="76"/>
      <c r="D140" s="48"/>
      <c r="E140" s="48"/>
      <c r="F140" s="75"/>
      <c r="G140" s="48"/>
      <c r="H140" s="48"/>
    </row>
    <row r="141" spans="1:8" x14ac:dyDescent="0.2">
      <c r="C141" s="76"/>
      <c r="D141" s="48"/>
      <c r="E141" s="48"/>
      <c r="F141" s="75"/>
      <c r="G141" s="48"/>
      <c r="H141" s="48"/>
    </row>
  </sheetData>
  <printOptions horizontalCentered="1"/>
  <pageMargins left="0.7" right="0.7" top="0.75" bottom="0.25" header="0.15" footer="0.15"/>
  <pageSetup scale="65" fitToHeight="0" orientation="landscape" r:id="rId1"/>
  <rowBreaks count="4" manualBreakCount="4">
    <brk id="34" max="6" man="1"/>
    <brk id="74" max="6" man="1"/>
    <brk id="107" max="16383" man="1"/>
    <brk id="1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81"/>
  <sheetViews>
    <sheetView workbookViewId="0">
      <pane ySplit="5" topLeftCell="A68" activePane="bottomLeft" state="frozen"/>
      <selection activeCell="F110" sqref="F110"/>
      <selection pane="bottomLeft" activeCell="F110" sqref="F110"/>
    </sheetView>
  </sheetViews>
  <sheetFormatPr defaultColWidth="9.140625" defaultRowHeight="15" x14ac:dyDescent="0.2"/>
  <cols>
    <col min="1" max="1" width="12.5703125" style="5" customWidth="1"/>
    <col min="2" max="2" width="16.140625" style="5" customWidth="1"/>
    <col min="3" max="3" width="34.85546875" style="5" customWidth="1"/>
    <col min="4" max="5" width="14.7109375" style="5" customWidth="1"/>
    <col min="6" max="6" width="15.5703125" style="5" customWidth="1"/>
    <col min="7" max="7" width="17.28515625" style="5" customWidth="1"/>
    <col min="8" max="8" width="14.7109375" style="5" customWidth="1"/>
    <col min="9" max="9" width="9.140625" style="5"/>
    <col min="10" max="10" width="10.140625" style="5" bestFit="1" customWidth="1"/>
    <col min="11" max="11" width="11.5703125" style="5" customWidth="1"/>
    <col min="12" max="16384" width="9.140625" style="5"/>
  </cols>
  <sheetData>
    <row r="3" spans="1:8" ht="21" customHeight="1" x14ac:dyDescent="0.2">
      <c r="A3" s="41" t="s">
        <v>447</v>
      </c>
      <c r="B3" s="38"/>
      <c r="C3" s="41"/>
      <c r="D3" s="35" t="s">
        <v>708</v>
      </c>
      <c r="E3" s="35" t="s">
        <v>708</v>
      </c>
      <c r="F3" s="35" t="s">
        <v>708</v>
      </c>
      <c r="G3" s="35" t="s">
        <v>448</v>
      </c>
      <c r="H3" s="35" t="s">
        <v>448</v>
      </c>
    </row>
    <row r="4" spans="1:8" ht="21" customHeight="1" x14ac:dyDescent="0.2">
      <c r="A4" s="41"/>
      <c r="B4" s="38"/>
      <c r="C4" s="41"/>
      <c r="D4" s="35" t="s">
        <v>709</v>
      </c>
      <c r="E4" s="35" t="s">
        <v>711</v>
      </c>
      <c r="F4" s="35" t="s">
        <v>712</v>
      </c>
      <c r="G4" s="37" t="s">
        <v>713</v>
      </c>
      <c r="H4" s="38" t="s">
        <v>511</v>
      </c>
    </row>
    <row r="5" spans="1:8" ht="21" customHeight="1" x14ac:dyDescent="0.2">
      <c r="A5" s="41"/>
      <c r="B5" s="38" t="s">
        <v>449</v>
      </c>
      <c r="C5" s="41" t="s">
        <v>10</v>
      </c>
      <c r="D5" s="35" t="s">
        <v>710</v>
      </c>
      <c r="E5" s="35" t="s">
        <v>710</v>
      </c>
      <c r="F5" s="35"/>
      <c r="G5" s="37" t="s">
        <v>714</v>
      </c>
      <c r="H5" s="41"/>
    </row>
    <row r="6" spans="1:8" ht="35.25" customHeight="1" x14ac:dyDescent="0.2">
      <c r="A6" s="78"/>
      <c r="B6" s="38" t="s">
        <v>450</v>
      </c>
      <c r="C6" s="79"/>
      <c r="D6" s="80"/>
      <c r="E6" s="80"/>
      <c r="F6" s="80"/>
      <c r="G6" s="80"/>
      <c r="H6" s="78"/>
    </row>
    <row r="7" spans="1:8" ht="24" customHeight="1" x14ac:dyDescent="0.2">
      <c r="A7" s="78">
        <v>24048046</v>
      </c>
      <c r="B7" s="81">
        <v>46610</v>
      </c>
      <c r="C7" s="78" t="s">
        <v>451</v>
      </c>
      <c r="D7" s="82">
        <f>11102011-4243</f>
        <v>11097768</v>
      </c>
      <c r="E7" s="82">
        <f>11102011-4243</f>
        <v>11097768</v>
      </c>
      <c r="F7" s="82">
        <f>11102011-4243</f>
        <v>11097768</v>
      </c>
      <c r="G7" s="82">
        <v>11126507</v>
      </c>
      <c r="H7" s="82">
        <v>11001926</v>
      </c>
    </row>
    <row r="8" spans="1:8" ht="24" customHeight="1" x14ac:dyDescent="0.2">
      <c r="A8" s="78">
        <v>24048046</v>
      </c>
      <c r="B8" s="81">
        <v>46620</v>
      </c>
      <c r="C8" s="78" t="s">
        <v>452</v>
      </c>
      <c r="D8" s="82">
        <v>50000</v>
      </c>
      <c r="E8" s="82">
        <v>50000</v>
      </c>
      <c r="F8" s="82">
        <v>50000</v>
      </c>
      <c r="G8" s="82">
        <v>30000</v>
      </c>
      <c r="H8" s="82">
        <v>51500</v>
      </c>
    </row>
    <row r="9" spans="1:8" ht="24" customHeight="1" x14ac:dyDescent="0.2">
      <c r="A9" s="78">
        <v>24048046</v>
      </c>
      <c r="B9" s="81">
        <v>46630</v>
      </c>
      <c r="C9" s="78" t="s">
        <v>453</v>
      </c>
      <c r="D9" s="82">
        <v>30000</v>
      </c>
      <c r="E9" s="82">
        <v>30000</v>
      </c>
      <c r="F9" s="82">
        <v>30000</v>
      </c>
      <c r="G9" s="82">
        <v>20000</v>
      </c>
      <c r="H9" s="82">
        <v>30900</v>
      </c>
    </row>
    <row r="10" spans="1:8" ht="24" customHeight="1" x14ac:dyDescent="0.2">
      <c r="A10" s="78">
        <v>24048046</v>
      </c>
      <c r="B10" s="81">
        <v>46640</v>
      </c>
      <c r="C10" s="78" t="s">
        <v>454</v>
      </c>
      <c r="D10" s="82">
        <v>18000</v>
      </c>
      <c r="E10" s="82">
        <v>18000</v>
      </c>
      <c r="F10" s="82">
        <v>18000</v>
      </c>
      <c r="G10" s="82">
        <v>15000</v>
      </c>
      <c r="H10" s="82">
        <v>16000</v>
      </c>
    </row>
    <row r="11" spans="1:8" ht="24" hidden="1" customHeight="1" x14ac:dyDescent="0.2">
      <c r="A11" s="78">
        <v>24048046</v>
      </c>
      <c r="B11" s="81">
        <v>46650</v>
      </c>
      <c r="C11" s="78" t="s">
        <v>455</v>
      </c>
      <c r="D11" s="82">
        <v>0</v>
      </c>
      <c r="E11" s="82">
        <v>0</v>
      </c>
      <c r="F11" s="82">
        <v>0</v>
      </c>
      <c r="G11" s="82">
        <v>0</v>
      </c>
      <c r="H11" s="82"/>
    </row>
    <row r="12" spans="1:8" ht="24" customHeight="1" x14ac:dyDescent="0.2">
      <c r="A12" s="78">
        <v>24048046</v>
      </c>
      <c r="B12" s="81">
        <v>46670</v>
      </c>
      <c r="C12" s="78" t="s">
        <v>456</v>
      </c>
      <c r="D12" s="82">
        <v>375000</v>
      </c>
      <c r="E12" s="82">
        <v>375000</v>
      </c>
      <c r="F12" s="82">
        <v>375000</v>
      </c>
      <c r="G12" s="82">
        <v>380000</v>
      </c>
      <c r="H12" s="82">
        <v>386250</v>
      </c>
    </row>
    <row r="13" spans="1:8" ht="24" customHeight="1" x14ac:dyDescent="0.2">
      <c r="A13" s="78">
        <v>24048046</v>
      </c>
      <c r="B13" s="81">
        <v>47675</v>
      </c>
      <c r="C13" s="78" t="s">
        <v>457</v>
      </c>
      <c r="D13" s="82">
        <v>156425</v>
      </c>
      <c r="E13" s="82">
        <v>156425</v>
      </c>
      <c r="F13" s="82">
        <v>156425</v>
      </c>
      <c r="G13" s="82">
        <v>156425</v>
      </c>
      <c r="H13" s="82">
        <v>156000</v>
      </c>
    </row>
    <row r="14" spans="1:8" ht="24" customHeight="1" x14ac:dyDescent="0.2">
      <c r="A14" s="78">
        <v>24048046</v>
      </c>
      <c r="B14" s="81">
        <v>47680</v>
      </c>
      <c r="C14" s="78" t="s">
        <v>458</v>
      </c>
      <c r="D14" s="82">
        <v>70000</v>
      </c>
      <c r="E14" s="82">
        <v>70000</v>
      </c>
      <c r="F14" s="82">
        <v>70000</v>
      </c>
      <c r="G14" s="82">
        <v>70000</v>
      </c>
      <c r="H14" s="82">
        <v>72100</v>
      </c>
    </row>
    <row r="15" spans="1:8" ht="24" hidden="1" customHeight="1" x14ac:dyDescent="0.2">
      <c r="A15" s="78">
        <v>24048046</v>
      </c>
      <c r="B15" s="81">
        <v>47900</v>
      </c>
      <c r="C15" s="78" t="s">
        <v>459</v>
      </c>
      <c r="D15" s="82">
        <v>0</v>
      </c>
      <c r="E15" s="82">
        <v>0</v>
      </c>
      <c r="F15" s="82">
        <v>0</v>
      </c>
      <c r="G15" s="82">
        <v>0</v>
      </c>
      <c r="H15" s="82"/>
    </row>
    <row r="16" spans="1:8" ht="24" customHeight="1" x14ac:dyDescent="0.2">
      <c r="A16" s="78">
        <v>24048047</v>
      </c>
      <c r="B16" s="81">
        <v>45251</v>
      </c>
      <c r="C16" s="78" t="s">
        <v>719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</row>
    <row r="17" spans="1:8" ht="24" customHeight="1" thickBot="1" x14ac:dyDescent="0.25">
      <c r="A17" s="78"/>
      <c r="B17" s="81"/>
      <c r="C17" s="41" t="s">
        <v>460</v>
      </c>
      <c r="D17" s="83">
        <f>SUM(D7:D16)</f>
        <v>11797193</v>
      </c>
      <c r="E17" s="83">
        <f>SUM(E7:E16)</f>
        <v>11797193</v>
      </c>
      <c r="F17" s="83">
        <f>SUM(F7:F16)</f>
        <v>11797193</v>
      </c>
      <c r="G17" s="83">
        <f>SUM(G7:G16)</f>
        <v>11797932</v>
      </c>
      <c r="H17" s="83">
        <f>SUM(H7:H16)</f>
        <v>11714676</v>
      </c>
    </row>
    <row r="18" spans="1:8" ht="24" customHeight="1" thickTop="1" x14ac:dyDescent="0.2">
      <c r="A18" s="78"/>
      <c r="B18" s="81"/>
      <c r="C18" s="78"/>
      <c r="D18" s="84"/>
      <c r="E18" s="84"/>
      <c r="F18" s="84"/>
      <c r="G18" s="84"/>
      <c r="H18" s="84"/>
    </row>
    <row r="19" spans="1:8" ht="27.75" customHeight="1" x14ac:dyDescent="0.2">
      <c r="A19" s="78"/>
      <c r="B19" s="38" t="s">
        <v>461</v>
      </c>
      <c r="C19" s="78"/>
      <c r="D19" s="85"/>
      <c r="E19" s="85"/>
      <c r="F19" s="85"/>
      <c r="G19" s="85"/>
      <c r="H19" s="82"/>
    </row>
    <row r="20" spans="1:8" ht="21" customHeight="1" x14ac:dyDescent="0.2">
      <c r="A20" s="78"/>
      <c r="C20" s="41" t="s">
        <v>715</v>
      </c>
      <c r="D20" s="85"/>
      <c r="E20" s="85"/>
      <c r="F20" s="85"/>
      <c r="G20" s="85"/>
      <c r="H20" s="82"/>
    </row>
    <row r="21" spans="1:8" ht="24" customHeight="1" x14ac:dyDescent="0.2">
      <c r="A21" s="78">
        <v>24048037</v>
      </c>
      <c r="B21" s="81">
        <v>51000</v>
      </c>
      <c r="C21" s="78" t="s">
        <v>462</v>
      </c>
      <c r="D21" s="82">
        <v>116233</v>
      </c>
      <c r="E21" s="82">
        <v>116233</v>
      </c>
      <c r="F21" s="82">
        <v>116233</v>
      </c>
      <c r="G21" s="82">
        <v>116233</v>
      </c>
      <c r="H21" s="82">
        <v>118558</v>
      </c>
    </row>
    <row r="22" spans="1:8" ht="24" customHeight="1" x14ac:dyDescent="0.2">
      <c r="A22" s="78">
        <v>24048037</v>
      </c>
      <c r="B22" s="81">
        <v>51050</v>
      </c>
      <c r="C22" s="78" t="s">
        <v>463</v>
      </c>
      <c r="D22" s="82">
        <v>1500</v>
      </c>
      <c r="E22" s="82">
        <v>1500</v>
      </c>
      <c r="F22" s="82">
        <v>1500</v>
      </c>
      <c r="G22" s="82">
        <v>1500</v>
      </c>
      <c r="H22" s="82">
        <v>1530</v>
      </c>
    </row>
    <row r="23" spans="1:8" ht="24" hidden="1" customHeight="1" x14ac:dyDescent="0.2">
      <c r="A23" s="78">
        <v>24048037</v>
      </c>
      <c r="B23" s="81">
        <v>52150</v>
      </c>
      <c r="C23" s="78" t="s">
        <v>464</v>
      </c>
      <c r="D23" s="82">
        <v>0</v>
      </c>
      <c r="E23" s="82">
        <v>0</v>
      </c>
      <c r="F23" s="82">
        <v>0</v>
      </c>
      <c r="G23" s="82">
        <v>0</v>
      </c>
      <c r="H23" s="82"/>
    </row>
    <row r="24" spans="1:8" ht="24" customHeight="1" x14ac:dyDescent="0.2">
      <c r="A24" s="78">
        <v>24048037</v>
      </c>
      <c r="B24" s="81">
        <v>52360</v>
      </c>
      <c r="C24" s="78" t="s">
        <v>465</v>
      </c>
      <c r="D24" s="82">
        <v>12000</v>
      </c>
      <c r="E24" s="82">
        <v>12000</v>
      </c>
      <c r="F24" s="82">
        <v>12000</v>
      </c>
      <c r="G24" s="82">
        <v>12000</v>
      </c>
      <c r="H24" s="82">
        <v>12245</v>
      </c>
    </row>
    <row r="25" spans="1:8" ht="24" customHeight="1" x14ac:dyDescent="0.2">
      <c r="A25" s="78">
        <v>24048037</v>
      </c>
      <c r="B25" s="81">
        <v>52420</v>
      </c>
      <c r="C25" s="78" t="s">
        <v>466</v>
      </c>
      <c r="D25" s="82">
        <v>55166</v>
      </c>
      <c r="E25" s="82">
        <v>55166</v>
      </c>
      <c r="F25" s="82">
        <v>55166</v>
      </c>
      <c r="G25" s="82">
        <v>55166</v>
      </c>
      <c r="H25" s="82">
        <v>56294</v>
      </c>
    </row>
    <row r="26" spans="1:8" ht="24" customHeight="1" x14ac:dyDescent="0.2">
      <c r="A26" s="78">
        <v>24048037</v>
      </c>
      <c r="B26" s="81">
        <v>52440</v>
      </c>
      <c r="C26" s="78" t="s">
        <v>467</v>
      </c>
      <c r="D26" s="82">
        <v>400000</v>
      </c>
      <c r="E26" s="82">
        <v>400000</v>
      </c>
      <c r="F26" s="82">
        <v>400000</v>
      </c>
      <c r="G26" s="82">
        <v>400000</v>
      </c>
      <c r="H26" s="82">
        <v>408181</v>
      </c>
    </row>
    <row r="27" spans="1:8" ht="24" hidden="1" customHeight="1" x14ac:dyDescent="0.2">
      <c r="A27" s="78">
        <v>24048037</v>
      </c>
      <c r="B27" s="81">
        <v>52582</v>
      </c>
      <c r="C27" s="78" t="s">
        <v>468</v>
      </c>
      <c r="D27" s="82">
        <v>0</v>
      </c>
      <c r="E27" s="82">
        <v>0</v>
      </c>
      <c r="F27" s="82">
        <v>0</v>
      </c>
      <c r="G27" s="82">
        <v>0</v>
      </c>
      <c r="H27" s="82"/>
    </row>
    <row r="28" spans="1:8" ht="24" customHeight="1" x14ac:dyDescent="0.2">
      <c r="A28" s="78">
        <v>24048037</v>
      </c>
      <c r="B28" s="81">
        <v>52580</v>
      </c>
      <c r="C28" s="78" t="s">
        <v>469</v>
      </c>
      <c r="D28" s="82">
        <v>220000</v>
      </c>
      <c r="E28" s="82">
        <v>220000</v>
      </c>
      <c r="F28" s="82">
        <v>220000</v>
      </c>
      <c r="G28" s="82">
        <v>220000</v>
      </c>
      <c r="H28" s="82">
        <v>224500</v>
      </c>
    </row>
    <row r="29" spans="1:8" ht="24" customHeight="1" x14ac:dyDescent="0.2">
      <c r="A29" s="78">
        <v>24048037</v>
      </c>
      <c r="B29" s="81">
        <v>52750</v>
      </c>
      <c r="C29" s="78" t="s">
        <v>470</v>
      </c>
      <c r="D29" s="82">
        <v>7000</v>
      </c>
      <c r="E29" s="82">
        <v>7000</v>
      </c>
      <c r="F29" s="82">
        <v>7000</v>
      </c>
      <c r="G29" s="82">
        <v>7000</v>
      </c>
      <c r="H29" s="82">
        <v>7143</v>
      </c>
    </row>
    <row r="30" spans="1:8" ht="24" hidden="1" customHeight="1" x14ac:dyDescent="0.2">
      <c r="A30" s="78">
        <v>24048037</v>
      </c>
      <c r="B30" s="81">
        <v>53200</v>
      </c>
      <c r="C30" s="78" t="s">
        <v>471</v>
      </c>
      <c r="D30" s="82">
        <v>0</v>
      </c>
      <c r="E30" s="82">
        <v>0</v>
      </c>
      <c r="F30" s="82">
        <v>0</v>
      </c>
      <c r="G30" s="82">
        <v>0</v>
      </c>
      <c r="H30" s="82"/>
    </row>
    <row r="31" spans="1:8" ht="24" customHeight="1" x14ac:dyDescent="0.2">
      <c r="A31" s="78">
        <v>24048037</v>
      </c>
      <c r="B31" s="81">
        <v>54100</v>
      </c>
      <c r="C31" s="78" t="s">
        <v>472</v>
      </c>
      <c r="D31" s="82">
        <v>15318</v>
      </c>
      <c r="E31" s="82">
        <v>15318</v>
      </c>
      <c r="F31" s="82">
        <v>15318</v>
      </c>
      <c r="G31" s="82">
        <v>15318</v>
      </c>
      <c r="H31" s="82">
        <v>15631</v>
      </c>
    </row>
    <row r="32" spans="1:8" ht="24" customHeight="1" x14ac:dyDescent="0.2">
      <c r="A32" s="78">
        <v>24048037</v>
      </c>
      <c r="B32" s="81">
        <v>54640</v>
      </c>
      <c r="C32" s="78" t="s">
        <v>473</v>
      </c>
      <c r="D32" s="82">
        <v>716701</v>
      </c>
      <c r="E32" s="82">
        <v>716701</v>
      </c>
      <c r="F32" s="82">
        <v>716701</v>
      </c>
      <c r="G32" s="82">
        <v>658876</v>
      </c>
      <c r="H32" s="82">
        <v>658875</v>
      </c>
    </row>
    <row r="33" spans="1:11" ht="24" customHeight="1" x14ac:dyDescent="0.2">
      <c r="A33" s="78">
        <v>24048037</v>
      </c>
      <c r="B33" s="81">
        <v>55710</v>
      </c>
      <c r="C33" s="78" t="s">
        <v>474</v>
      </c>
      <c r="D33" s="82">
        <v>400000</v>
      </c>
      <c r="E33" s="82">
        <v>400000</v>
      </c>
      <c r="F33" s="82">
        <v>400000</v>
      </c>
      <c r="G33" s="82">
        <v>400000</v>
      </c>
      <c r="H33" s="82">
        <v>408181</v>
      </c>
    </row>
    <row r="34" spans="1:11" ht="24" customHeight="1" x14ac:dyDescent="0.2">
      <c r="A34" s="78">
        <v>24048037</v>
      </c>
      <c r="B34" s="81">
        <v>55720</v>
      </c>
      <c r="C34" s="78" t="s">
        <v>475</v>
      </c>
      <c r="D34" s="82">
        <v>500000</v>
      </c>
      <c r="E34" s="82">
        <v>500000</v>
      </c>
      <c r="F34" s="82">
        <v>500000</v>
      </c>
      <c r="G34" s="82">
        <v>500000</v>
      </c>
      <c r="H34" s="82">
        <v>510227</v>
      </c>
    </row>
    <row r="35" spans="1:11" ht="24" customHeight="1" x14ac:dyDescent="0.2">
      <c r="A35" s="78">
        <v>24048037</v>
      </c>
      <c r="B35" s="81">
        <v>55740</v>
      </c>
      <c r="C35" s="78" t="s">
        <v>476</v>
      </c>
      <c r="D35" s="82">
        <v>40000</v>
      </c>
      <c r="E35" s="82">
        <v>40000</v>
      </c>
      <c r="F35" s="82">
        <v>40000</v>
      </c>
      <c r="G35" s="82">
        <v>40000</v>
      </c>
      <c r="H35" s="82">
        <v>40818</v>
      </c>
    </row>
    <row r="36" spans="1:11" ht="24" hidden="1" customHeight="1" x14ac:dyDescent="0.2">
      <c r="A36" s="78">
        <v>24048037</v>
      </c>
      <c r="B36" s="81">
        <v>55745</v>
      </c>
      <c r="C36" s="78" t="s">
        <v>477</v>
      </c>
      <c r="D36" s="82">
        <v>0</v>
      </c>
      <c r="E36" s="82">
        <v>0</v>
      </c>
      <c r="F36" s="82">
        <v>0</v>
      </c>
      <c r="G36" s="82">
        <v>0</v>
      </c>
      <c r="H36" s="82"/>
    </row>
    <row r="37" spans="1:11" ht="24" customHeight="1" x14ac:dyDescent="0.2">
      <c r="A37" s="78">
        <v>24048037</v>
      </c>
      <c r="B37" s="81">
        <v>55747</v>
      </c>
      <c r="C37" s="78" t="s">
        <v>478</v>
      </c>
      <c r="D37" s="82">
        <v>120000</v>
      </c>
      <c r="E37" s="82">
        <v>120000</v>
      </c>
      <c r="F37" s="82">
        <v>120000</v>
      </c>
      <c r="G37" s="82">
        <v>120000</v>
      </c>
      <c r="H37" s="82">
        <v>122454</v>
      </c>
    </row>
    <row r="38" spans="1:11" ht="24" customHeight="1" x14ac:dyDescent="0.2">
      <c r="A38" s="78">
        <v>24048037</v>
      </c>
      <c r="B38" s="81">
        <v>55749</v>
      </c>
      <c r="C38" s="78" t="s">
        <v>479</v>
      </c>
      <c r="D38" s="82">
        <v>1797987</v>
      </c>
      <c r="E38" s="82">
        <v>1797987</v>
      </c>
      <c r="F38" s="82">
        <v>1797987</v>
      </c>
      <c r="G38" s="82">
        <v>1797987</v>
      </c>
      <c r="H38" s="82">
        <v>1952987</v>
      </c>
    </row>
    <row r="39" spans="1:11" ht="24" customHeight="1" x14ac:dyDescent="0.2">
      <c r="A39" s="78"/>
      <c r="B39" s="81"/>
      <c r="C39" s="78" t="s">
        <v>704</v>
      </c>
      <c r="D39" s="82">
        <v>0</v>
      </c>
      <c r="E39" s="82">
        <v>0</v>
      </c>
      <c r="F39" s="82">
        <v>0</v>
      </c>
      <c r="G39" s="82">
        <v>0</v>
      </c>
      <c r="H39" s="82">
        <v>373864</v>
      </c>
    </row>
    <row r="40" spans="1:11" ht="24" customHeight="1" x14ac:dyDescent="0.2">
      <c r="A40" s="78">
        <v>24048037</v>
      </c>
      <c r="B40" s="81">
        <v>56010</v>
      </c>
      <c r="C40" s="86" t="s">
        <v>480</v>
      </c>
      <c r="D40" s="82">
        <v>450000</v>
      </c>
      <c r="E40" s="82">
        <v>450000</v>
      </c>
      <c r="F40" s="82">
        <v>450000</v>
      </c>
      <c r="G40" s="82">
        <v>400000</v>
      </c>
      <c r="H40" s="82">
        <v>459204</v>
      </c>
    </row>
    <row r="41" spans="1:11" ht="24" customHeight="1" x14ac:dyDescent="0.2">
      <c r="A41" s="78">
        <v>24048037</v>
      </c>
      <c r="B41" s="81">
        <v>56990</v>
      </c>
      <c r="C41" s="78" t="s">
        <v>481</v>
      </c>
      <c r="D41" s="82">
        <v>525000</v>
      </c>
      <c r="E41" s="82">
        <v>525000</v>
      </c>
      <c r="F41" s="82">
        <v>525000</v>
      </c>
      <c r="G41" s="82">
        <v>500000</v>
      </c>
      <c r="H41" s="82">
        <v>0</v>
      </c>
      <c r="J41" s="89"/>
      <c r="K41" s="89"/>
    </row>
    <row r="42" spans="1:11" ht="24" customHeight="1" x14ac:dyDescent="0.2">
      <c r="A42" s="78"/>
      <c r="B42" s="81"/>
      <c r="C42" s="41" t="s">
        <v>716</v>
      </c>
      <c r="D42" s="87">
        <f t="shared" ref="D42:F42" si="0">SUM(D21:D41)</f>
        <v>5376905</v>
      </c>
      <c r="E42" s="87">
        <f t="shared" si="0"/>
        <v>5376905</v>
      </c>
      <c r="F42" s="87">
        <f t="shared" si="0"/>
        <v>5376905</v>
      </c>
      <c r="G42" s="87">
        <f>SUM(G21:G41)</f>
        <v>5244080</v>
      </c>
      <c r="H42" s="87">
        <f>SUM(H21:H41)</f>
        <v>5370692</v>
      </c>
    </row>
    <row r="43" spans="1:11" ht="21" customHeight="1" x14ac:dyDescent="0.2">
      <c r="A43" s="78"/>
      <c r="B43" s="81"/>
      <c r="C43" s="78"/>
      <c r="D43" s="84"/>
      <c r="E43" s="84"/>
      <c r="F43" s="84"/>
      <c r="G43" s="84"/>
      <c r="H43" s="82"/>
    </row>
    <row r="44" spans="1:11" ht="21" customHeight="1" x14ac:dyDescent="0.2">
      <c r="A44" s="78"/>
      <c r="B44" s="81"/>
      <c r="C44" s="78"/>
      <c r="D44" s="85"/>
      <c r="E44" s="85"/>
      <c r="F44" s="85"/>
      <c r="G44" s="88"/>
      <c r="H44" s="82"/>
    </row>
    <row r="45" spans="1:11" ht="27" customHeight="1" x14ac:dyDescent="0.2">
      <c r="A45" s="78"/>
      <c r="B45" s="81"/>
      <c r="C45" s="41" t="s">
        <v>717</v>
      </c>
      <c r="D45" s="82"/>
      <c r="E45" s="82"/>
      <c r="F45" s="82"/>
      <c r="G45" s="82"/>
      <c r="H45" s="82"/>
    </row>
    <row r="46" spans="1:11" ht="21" hidden="1" customHeight="1" x14ac:dyDescent="0.2">
      <c r="A46" s="78"/>
      <c r="B46" s="81"/>
      <c r="C46" s="78"/>
      <c r="D46" s="82"/>
      <c r="E46" s="82"/>
      <c r="F46" s="82"/>
      <c r="G46" s="82"/>
      <c r="H46" s="82"/>
    </row>
    <row r="47" spans="1:11" ht="24" customHeight="1" x14ac:dyDescent="0.2">
      <c r="A47" s="78">
        <v>24048040</v>
      </c>
      <c r="B47" s="81">
        <v>51000</v>
      </c>
      <c r="C47" s="78" t="s">
        <v>482</v>
      </c>
      <c r="D47" s="82">
        <v>1767135</v>
      </c>
      <c r="E47" s="82">
        <v>1767135</v>
      </c>
      <c r="F47" s="82">
        <v>1767135</v>
      </c>
      <c r="G47" s="82">
        <v>1802478</v>
      </c>
      <c r="H47" s="82">
        <v>1802478</v>
      </c>
    </row>
    <row r="48" spans="1:11" ht="24" customHeight="1" x14ac:dyDescent="0.2">
      <c r="A48" s="78">
        <v>24048040</v>
      </c>
      <c r="B48" s="81">
        <v>51500</v>
      </c>
      <c r="C48" s="78" t="s">
        <v>483</v>
      </c>
      <c r="D48" s="82">
        <v>486153</v>
      </c>
      <c r="E48" s="82">
        <v>486153</v>
      </c>
      <c r="F48" s="82">
        <v>486153</v>
      </c>
      <c r="G48" s="82">
        <v>490000</v>
      </c>
      <c r="H48" s="82">
        <v>365000</v>
      </c>
    </row>
    <row r="49" spans="1:8" ht="24" customHeight="1" x14ac:dyDescent="0.2">
      <c r="A49" s="78">
        <v>24048040</v>
      </c>
      <c r="B49" s="81">
        <v>52100</v>
      </c>
      <c r="C49" s="78" t="s">
        <v>484</v>
      </c>
      <c r="D49" s="82">
        <v>65000</v>
      </c>
      <c r="E49" s="82">
        <v>65000</v>
      </c>
      <c r="F49" s="82">
        <v>65000</v>
      </c>
      <c r="G49" s="82">
        <v>66000</v>
      </c>
      <c r="H49" s="82">
        <v>66329</v>
      </c>
    </row>
    <row r="50" spans="1:8" ht="24" customHeight="1" x14ac:dyDescent="0.2">
      <c r="A50" s="78">
        <v>24048040</v>
      </c>
      <c r="B50" s="81">
        <v>52105</v>
      </c>
      <c r="C50" s="78" t="s">
        <v>485</v>
      </c>
      <c r="D50" s="82">
        <v>10000</v>
      </c>
      <c r="E50" s="82">
        <v>10000</v>
      </c>
      <c r="F50" s="82">
        <v>10000</v>
      </c>
      <c r="G50" s="82">
        <v>10000</v>
      </c>
      <c r="H50" s="82">
        <v>10205</v>
      </c>
    </row>
    <row r="51" spans="1:8" ht="24" customHeight="1" x14ac:dyDescent="0.2">
      <c r="A51" s="78">
        <v>24048040</v>
      </c>
      <c r="B51" s="81">
        <v>52110</v>
      </c>
      <c r="C51" s="78" t="s">
        <v>486</v>
      </c>
      <c r="D51" s="82">
        <v>1200000</v>
      </c>
      <c r="E51" s="82">
        <v>1200000</v>
      </c>
      <c r="F51" s="82">
        <v>1200000</v>
      </c>
      <c r="G51" s="82">
        <v>1200000</v>
      </c>
      <c r="H51" s="82">
        <v>1224544</v>
      </c>
    </row>
    <row r="52" spans="1:8" ht="24" customHeight="1" x14ac:dyDescent="0.2">
      <c r="A52" s="78">
        <v>24048040</v>
      </c>
      <c r="B52" s="81">
        <v>52130</v>
      </c>
      <c r="C52" s="78" t="s">
        <v>487</v>
      </c>
      <c r="D52" s="82">
        <v>180000</v>
      </c>
      <c r="E52" s="82">
        <v>180000</v>
      </c>
      <c r="F52" s="82">
        <v>180000</v>
      </c>
      <c r="G52" s="82">
        <v>190000</v>
      </c>
      <c r="H52" s="82">
        <v>183682</v>
      </c>
    </row>
    <row r="53" spans="1:8" ht="24" customHeight="1" x14ac:dyDescent="0.2">
      <c r="A53" s="78">
        <v>24048040</v>
      </c>
      <c r="B53" s="81">
        <v>52150</v>
      </c>
      <c r="C53" s="78" t="s">
        <v>488</v>
      </c>
      <c r="D53" s="82">
        <v>12000</v>
      </c>
      <c r="E53" s="82">
        <v>12000</v>
      </c>
      <c r="F53" s="82">
        <v>12000</v>
      </c>
      <c r="G53" s="82">
        <v>12000</v>
      </c>
      <c r="H53" s="82">
        <v>12245</v>
      </c>
    </row>
    <row r="54" spans="1:8" ht="24" customHeight="1" x14ac:dyDescent="0.2">
      <c r="A54" s="78">
        <v>24048040</v>
      </c>
      <c r="B54" s="81">
        <v>52510</v>
      </c>
      <c r="C54" s="78" t="s">
        <v>489</v>
      </c>
      <c r="D54" s="82">
        <v>80000</v>
      </c>
      <c r="E54" s="82">
        <v>80000</v>
      </c>
      <c r="F54" s="82">
        <v>80000</v>
      </c>
      <c r="G54" s="82">
        <v>80000</v>
      </c>
      <c r="H54" s="82">
        <v>81636</v>
      </c>
    </row>
    <row r="55" spans="1:8" ht="24" customHeight="1" x14ac:dyDescent="0.2">
      <c r="A55" s="78">
        <v>24048040</v>
      </c>
      <c r="B55" s="81">
        <v>52540</v>
      </c>
      <c r="C55" s="78" t="s">
        <v>490</v>
      </c>
      <c r="D55" s="82">
        <v>35000</v>
      </c>
      <c r="E55" s="82">
        <v>35000</v>
      </c>
      <c r="F55" s="82">
        <v>35000</v>
      </c>
      <c r="G55" s="82">
        <v>40000</v>
      </c>
      <c r="H55" s="82">
        <v>35716</v>
      </c>
    </row>
    <row r="56" spans="1:8" ht="24" customHeight="1" x14ac:dyDescent="0.2">
      <c r="A56" s="78">
        <v>24048040</v>
      </c>
      <c r="B56" s="81">
        <v>52650</v>
      </c>
      <c r="C56" s="78" t="s">
        <v>491</v>
      </c>
      <c r="D56" s="82">
        <v>5000</v>
      </c>
      <c r="E56" s="82">
        <v>5000</v>
      </c>
      <c r="F56" s="82">
        <v>5000</v>
      </c>
      <c r="G56" s="82">
        <v>5000</v>
      </c>
      <c r="H56" s="82">
        <v>5102</v>
      </c>
    </row>
    <row r="57" spans="1:8" ht="24" customHeight="1" x14ac:dyDescent="0.2">
      <c r="A57" s="78">
        <v>24048040</v>
      </c>
      <c r="B57" s="81">
        <v>52770</v>
      </c>
      <c r="C57" s="78" t="s">
        <v>492</v>
      </c>
      <c r="D57" s="82">
        <v>200000</v>
      </c>
      <c r="E57" s="82">
        <v>200000</v>
      </c>
      <c r="F57" s="82">
        <v>200000</v>
      </c>
      <c r="G57" s="82">
        <v>200000</v>
      </c>
      <c r="H57" s="82">
        <v>204091</v>
      </c>
    </row>
    <row r="58" spans="1:8" ht="24" customHeight="1" x14ac:dyDescent="0.2">
      <c r="A58" s="78">
        <v>24048040</v>
      </c>
      <c r="B58" s="81">
        <v>52910</v>
      </c>
      <c r="C58" s="78" t="s">
        <v>493</v>
      </c>
      <c r="D58" s="82">
        <v>15000</v>
      </c>
      <c r="E58" s="82">
        <v>15000</v>
      </c>
      <c r="F58" s="82">
        <v>15000</v>
      </c>
      <c r="G58" s="82">
        <v>15000</v>
      </c>
      <c r="H58" s="82">
        <v>15307</v>
      </c>
    </row>
    <row r="59" spans="1:8" ht="24" customHeight="1" x14ac:dyDescent="0.2">
      <c r="A59" s="78">
        <v>24048040</v>
      </c>
      <c r="B59" s="81">
        <v>53000</v>
      </c>
      <c r="C59" s="78" t="s">
        <v>494</v>
      </c>
      <c r="D59" s="82">
        <v>200000</v>
      </c>
      <c r="E59" s="82">
        <v>200000</v>
      </c>
      <c r="F59" s="82">
        <v>200000</v>
      </c>
      <c r="G59" s="82">
        <v>200000</v>
      </c>
      <c r="H59" s="82">
        <v>204091</v>
      </c>
    </row>
    <row r="60" spans="1:8" ht="24" customHeight="1" x14ac:dyDescent="0.2">
      <c r="A60" s="78">
        <v>24048040</v>
      </c>
      <c r="B60" s="81">
        <v>53200</v>
      </c>
      <c r="C60" s="78" t="s">
        <v>495</v>
      </c>
      <c r="D60" s="82">
        <v>600000</v>
      </c>
      <c r="E60" s="82">
        <v>600000</v>
      </c>
      <c r="F60" s="82">
        <v>600000</v>
      </c>
      <c r="G60" s="82">
        <v>650000</v>
      </c>
      <c r="H60" s="82">
        <v>612272</v>
      </c>
    </row>
    <row r="61" spans="1:8" ht="24" customHeight="1" x14ac:dyDescent="0.2">
      <c r="A61" s="78">
        <v>24048040</v>
      </c>
      <c r="B61" s="81">
        <v>53210</v>
      </c>
      <c r="C61" s="78" t="s">
        <v>496</v>
      </c>
      <c r="D61" s="82">
        <v>25000</v>
      </c>
      <c r="E61" s="82">
        <v>25000</v>
      </c>
      <c r="F61" s="82">
        <v>25000</v>
      </c>
      <c r="G61" s="82">
        <v>25000</v>
      </c>
      <c r="H61" s="82">
        <v>25511</v>
      </c>
    </row>
    <row r="62" spans="1:8" ht="24" customHeight="1" x14ac:dyDescent="0.2">
      <c r="A62" s="78">
        <v>24048040</v>
      </c>
      <c r="B62" s="81">
        <v>53250</v>
      </c>
      <c r="C62" s="78" t="s">
        <v>497</v>
      </c>
      <c r="D62" s="82">
        <v>50000</v>
      </c>
      <c r="E62" s="82">
        <v>50000</v>
      </c>
      <c r="F62" s="82">
        <v>50000</v>
      </c>
      <c r="G62" s="82">
        <v>50000</v>
      </c>
      <c r="H62" s="82">
        <v>51023</v>
      </c>
    </row>
    <row r="63" spans="1:8" ht="24" customHeight="1" x14ac:dyDescent="0.2">
      <c r="A63" s="78">
        <v>24048040</v>
      </c>
      <c r="B63" s="81">
        <v>53430</v>
      </c>
      <c r="C63" s="78" t="s">
        <v>498</v>
      </c>
      <c r="D63" s="82">
        <v>15000</v>
      </c>
      <c r="E63" s="82">
        <v>15000</v>
      </c>
      <c r="F63" s="82">
        <v>15000</v>
      </c>
      <c r="G63" s="82">
        <v>16000</v>
      </c>
      <c r="H63" s="82">
        <v>15307</v>
      </c>
    </row>
    <row r="64" spans="1:8" ht="24" customHeight="1" x14ac:dyDescent="0.2">
      <c r="A64" s="78">
        <v>24048040</v>
      </c>
      <c r="B64" s="81">
        <v>53435</v>
      </c>
      <c r="C64" s="78" t="s">
        <v>499</v>
      </c>
      <c r="D64" s="82">
        <v>135000</v>
      </c>
      <c r="E64" s="82">
        <v>135000</v>
      </c>
      <c r="F64" s="82">
        <v>135000</v>
      </c>
      <c r="G64" s="82">
        <v>140000</v>
      </c>
      <c r="H64" s="82">
        <v>137761</v>
      </c>
    </row>
    <row r="65" spans="1:11" ht="24" customHeight="1" x14ac:dyDescent="0.2">
      <c r="A65" s="78">
        <v>24048040</v>
      </c>
      <c r="B65" s="81">
        <v>53445</v>
      </c>
      <c r="C65" s="78" t="s">
        <v>500</v>
      </c>
      <c r="D65" s="82">
        <v>10000</v>
      </c>
      <c r="E65" s="82">
        <v>10000</v>
      </c>
      <c r="F65" s="82">
        <v>10000</v>
      </c>
      <c r="G65" s="82">
        <v>10000</v>
      </c>
      <c r="H65" s="82">
        <v>10205</v>
      </c>
    </row>
    <row r="66" spans="1:11" ht="24" customHeight="1" x14ac:dyDescent="0.2">
      <c r="A66" s="78">
        <v>24048040</v>
      </c>
      <c r="B66" s="81">
        <v>53450</v>
      </c>
      <c r="C66" s="78" t="s">
        <v>501</v>
      </c>
      <c r="D66" s="82">
        <v>60000</v>
      </c>
      <c r="E66" s="82">
        <v>60000</v>
      </c>
      <c r="F66" s="82">
        <v>60000</v>
      </c>
      <c r="G66" s="82">
        <v>66000</v>
      </c>
      <c r="H66" s="82">
        <v>61227</v>
      </c>
    </row>
    <row r="67" spans="1:11" ht="24" customHeight="1" x14ac:dyDescent="0.2">
      <c r="A67" s="78">
        <v>24048040</v>
      </c>
      <c r="B67" s="81">
        <v>53460</v>
      </c>
      <c r="C67" s="78" t="s">
        <v>502</v>
      </c>
      <c r="D67" s="82">
        <v>35000</v>
      </c>
      <c r="E67" s="82">
        <v>35000</v>
      </c>
      <c r="F67" s="82">
        <v>35000</v>
      </c>
      <c r="G67" s="82">
        <v>36000</v>
      </c>
      <c r="H67" s="82">
        <v>35716</v>
      </c>
    </row>
    <row r="68" spans="1:11" ht="24" customHeight="1" x14ac:dyDescent="0.2">
      <c r="A68" s="78">
        <v>24048040</v>
      </c>
      <c r="B68" s="81">
        <v>54100</v>
      </c>
      <c r="C68" s="78" t="s">
        <v>503</v>
      </c>
      <c r="D68" s="82">
        <v>650000</v>
      </c>
      <c r="E68" s="82">
        <v>650000</v>
      </c>
      <c r="F68" s="82">
        <v>650000</v>
      </c>
      <c r="G68" s="82">
        <v>650000</v>
      </c>
      <c r="H68" s="82">
        <v>471428</v>
      </c>
    </row>
    <row r="69" spans="1:11" ht="24" customHeight="1" x14ac:dyDescent="0.2">
      <c r="A69" s="78">
        <v>24048040</v>
      </c>
      <c r="B69" s="81">
        <v>54130</v>
      </c>
      <c r="C69" s="78" t="s">
        <v>504</v>
      </c>
      <c r="D69" s="82">
        <v>160000</v>
      </c>
      <c r="E69" s="82">
        <v>160000</v>
      </c>
      <c r="F69" s="82">
        <v>160000</v>
      </c>
      <c r="G69" s="82">
        <v>175374</v>
      </c>
      <c r="H69" s="82">
        <v>163273</v>
      </c>
    </row>
    <row r="70" spans="1:11" ht="24" customHeight="1" x14ac:dyDescent="0.2">
      <c r="A70" s="78">
        <v>24048040</v>
      </c>
      <c r="B70" s="81">
        <v>54232</v>
      </c>
      <c r="C70" s="78" t="s">
        <v>505</v>
      </c>
      <c r="D70" s="82">
        <v>200000</v>
      </c>
      <c r="E70" s="82">
        <v>200000</v>
      </c>
      <c r="F70" s="82">
        <v>200000</v>
      </c>
      <c r="G70" s="82">
        <v>200000</v>
      </c>
      <c r="H70" s="82">
        <v>204091</v>
      </c>
    </row>
    <row r="71" spans="1:11" ht="18" customHeight="1" x14ac:dyDescent="0.2">
      <c r="A71" s="78">
        <v>24048040</v>
      </c>
      <c r="B71" s="81">
        <v>54735</v>
      </c>
      <c r="C71" s="78" t="s">
        <v>506</v>
      </c>
      <c r="D71" s="82">
        <v>50000</v>
      </c>
      <c r="E71" s="82">
        <v>50000</v>
      </c>
      <c r="F71" s="82">
        <v>50000</v>
      </c>
      <c r="G71" s="82">
        <v>50000</v>
      </c>
      <c r="H71" s="82">
        <v>51023</v>
      </c>
    </row>
    <row r="72" spans="1:11" ht="24" customHeight="1" x14ac:dyDescent="0.2">
      <c r="A72" s="78">
        <v>24048040</v>
      </c>
      <c r="B72" s="81">
        <v>55747</v>
      </c>
      <c r="C72" s="78" t="s">
        <v>507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</row>
    <row r="73" spans="1:11" ht="24" customHeight="1" x14ac:dyDescent="0.2">
      <c r="A73" s="78">
        <v>24048040</v>
      </c>
      <c r="B73" s="81">
        <v>56215</v>
      </c>
      <c r="C73" s="78" t="s">
        <v>508</v>
      </c>
      <c r="D73" s="82">
        <v>175000</v>
      </c>
      <c r="E73" s="82">
        <v>175000</v>
      </c>
      <c r="F73" s="82">
        <v>175000</v>
      </c>
      <c r="G73" s="82">
        <v>175000</v>
      </c>
      <c r="H73" s="82">
        <v>178579</v>
      </c>
    </row>
    <row r="74" spans="1:11" ht="24" customHeight="1" x14ac:dyDescent="0.2">
      <c r="A74" s="78">
        <v>24048040</v>
      </c>
      <c r="B74" s="81">
        <v>56990</v>
      </c>
      <c r="C74" s="78" t="s">
        <v>509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J74" s="89"/>
      <c r="K74" s="89"/>
    </row>
    <row r="75" spans="1:11" ht="24" customHeight="1" x14ac:dyDescent="0.2">
      <c r="A75" s="78"/>
      <c r="B75" s="81"/>
      <c r="C75" s="78" t="s">
        <v>705</v>
      </c>
      <c r="D75" s="82">
        <v>0</v>
      </c>
      <c r="E75" s="82">
        <v>0</v>
      </c>
      <c r="F75" s="82">
        <v>0</v>
      </c>
      <c r="G75" s="82">
        <v>0</v>
      </c>
      <c r="H75" s="82">
        <v>14143</v>
      </c>
    </row>
    <row r="76" spans="1:11" ht="24" customHeight="1" x14ac:dyDescent="0.2">
      <c r="A76" s="78"/>
      <c r="B76" s="81"/>
      <c r="C76" s="78" t="s">
        <v>706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</row>
    <row r="77" spans="1:11" ht="24" customHeight="1" x14ac:dyDescent="0.2">
      <c r="A77" s="78"/>
      <c r="B77" s="81"/>
      <c r="C77" s="78" t="s">
        <v>707</v>
      </c>
      <c r="D77" s="82">
        <v>0</v>
      </c>
      <c r="E77" s="82">
        <v>0</v>
      </c>
      <c r="F77" s="82">
        <v>0</v>
      </c>
      <c r="G77" s="82">
        <v>0</v>
      </c>
      <c r="H77" s="82">
        <v>102000</v>
      </c>
    </row>
    <row r="78" spans="1:11" ht="24" customHeight="1" x14ac:dyDescent="0.2">
      <c r="A78" s="78"/>
      <c r="B78" s="81"/>
      <c r="C78" s="41" t="s">
        <v>718</v>
      </c>
      <c r="D78" s="87">
        <f>SUM(D47:D77)</f>
        <v>6420288</v>
      </c>
      <c r="E78" s="87">
        <f>SUM(E47:E77)</f>
        <v>6420288</v>
      </c>
      <c r="F78" s="87">
        <f>SUM(F47:F77)</f>
        <v>6420288</v>
      </c>
      <c r="G78" s="87">
        <f>SUM(G47:G77)</f>
        <v>6553852</v>
      </c>
      <c r="H78" s="87">
        <f>SUM(H47:H77)</f>
        <v>6343985</v>
      </c>
    </row>
    <row r="79" spans="1:11" ht="21" customHeight="1" x14ac:dyDescent="0.2">
      <c r="A79" s="78"/>
      <c r="B79" s="81"/>
      <c r="C79" s="78"/>
      <c r="D79" s="82"/>
      <c r="E79" s="82"/>
      <c r="F79" s="82"/>
      <c r="G79" s="82"/>
      <c r="H79" s="82"/>
    </row>
    <row r="80" spans="1:11" ht="21" customHeight="1" thickBot="1" x14ac:dyDescent="0.25">
      <c r="A80" s="78"/>
      <c r="B80" s="81"/>
      <c r="C80" s="41" t="s">
        <v>510</v>
      </c>
      <c r="D80" s="83">
        <f>+D78+D42</f>
        <v>11797193</v>
      </c>
      <c r="E80" s="83">
        <f>+E78+E42</f>
        <v>11797193</v>
      </c>
      <c r="F80" s="83">
        <f>+F78+F42</f>
        <v>11797193</v>
      </c>
      <c r="G80" s="83">
        <f>+G78+G42</f>
        <v>11797932</v>
      </c>
      <c r="H80" s="83">
        <f>+H78+H42</f>
        <v>11714677</v>
      </c>
    </row>
    <row r="81" ht="15.75" thickTop="1" x14ac:dyDescent="0.2"/>
  </sheetData>
  <printOptions horizontalCentered="1"/>
  <pageMargins left="0.25" right="0.25" top="1" bottom="0" header="0" footer="0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General Fund Rev</vt:lpstr>
      <vt:lpstr>General Fund Exp</vt:lpstr>
      <vt:lpstr>Fire</vt:lpstr>
      <vt:lpstr>Sewer</vt:lpstr>
      <vt:lpstr>Fire!Print_Area</vt:lpstr>
      <vt:lpstr>'General Fund Exp'!Print_Area</vt:lpstr>
      <vt:lpstr>'General Fund Rev'!Print_Area</vt:lpstr>
      <vt:lpstr>Sewer!Print_Area</vt:lpstr>
      <vt:lpstr>Fire!Print_Titles</vt:lpstr>
      <vt:lpstr>'General Fund Exp'!Print_Titles</vt:lpstr>
      <vt:lpstr>'General Fund Rev'!Print_Titles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Freund, Julian</dc:creator>
  <cp:lastModifiedBy>Freund, Julian</cp:lastModifiedBy>
  <dcterms:created xsi:type="dcterms:W3CDTF">2019-04-12T12:08:37Z</dcterms:created>
  <dcterms:modified xsi:type="dcterms:W3CDTF">2019-04-12T21:03:26Z</dcterms:modified>
</cp:coreProperties>
</file>