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ctgovexec.sharepoint.com/sites/DOTPavementDesign2/Shared Documents/Reference Materials/Design Tools/ESAL Calc/"/>
    </mc:Choice>
  </mc:AlternateContent>
  <xr:revisionPtr revIDLastSave="0" documentId="8_{861AC126-98E8-4B5D-919C-E1A6DA6D3260}" xr6:coauthVersionLast="47" xr6:coauthVersionMax="47" xr10:uidLastSave="{00000000-0000-0000-0000-000000000000}"/>
  <bookViews>
    <workbookView xWindow="-108" yWindow="-108" windowWidth="23256" windowHeight="12576" tabRatio="811" activeTab="1" xr2:uid="{00000000-000D-0000-FFFF-FFFF00000000}"/>
  </bookViews>
  <sheets>
    <sheet name="Introduction and Legend" sheetId="17" r:id="rId1"/>
    <sheet name="ESAL Calculator" sheetId="19" r:id="rId2"/>
    <sheet name="U Multi Lane" sheetId="10" state="hidden" r:id="rId3"/>
    <sheet name="U Other Free Expres" sheetId="9" state="hidden" r:id="rId4"/>
    <sheet name="U Other Prin Art" sheetId="8" state="hidden" r:id="rId5"/>
    <sheet name="U Minor Art" sheetId="7" state="hidden" r:id="rId6"/>
    <sheet name="U Collector" sheetId="6" state="hidden" r:id="rId7"/>
    <sheet name="U Local" sheetId="14" state="hidden" r:id="rId8"/>
    <sheet name="R Multi Lane" sheetId="3" state="hidden" r:id="rId9"/>
    <sheet name="R Oth Prin Art" sheetId="4" state="hidden" r:id="rId10"/>
    <sheet name="R Min Art" sheetId="5" state="hidden" r:id="rId11"/>
    <sheet name="R Maj Coll" sheetId="13" state="hidden" r:id="rId12"/>
    <sheet name="R Min Coll" sheetId="12" state="hidden" r:id="rId13"/>
    <sheet name="R Local" sheetId="11" state="hidden" r:id="rId14"/>
  </sheets>
  <externalReferences>
    <externalReference r:id="rId15"/>
  </externalReferences>
  <definedNames>
    <definedName name="ADT">#REF!</definedName>
    <definedName name="DPSI">'[1]New AASHTO Flexible Design Tool'!$B$5</definedName>
    <definedName name="GR_CARS">#REF!</definedName>
    <definedName name="GR_TRUCKS">#REF!</definedName>
    <definedName name="LANEDIST">#REF!</definedName>
    <definedName name="Level">'U Multi Lane'!$E$36:$F$41</definedName>
    <definedName name="LIFE_YRS">#REF!</definedName>
    <definedName name="MR">'[1]New AASHTO Flexible Design Tool'!$B$6</definedName>
    <definedName name="Print_Area_MI">#REF!</definedName>
    <definedName name="PROJ">#REF!</definedName>
    <definedName name="PROJDESC">#REF!</definedName>
    <definedName name="S">'[1]New AASHTO Flexible Design Tool'!$B$4</definedName>
    <definedName name="sn">'[1]New AASHTO Flexible Design Tool'!$B$16</definedName>
    <definedName name="solver_adj" localSheetId="1" hidden="1">'ESAL Calculator'!#REF!</definedName>
    <definedName name="solver_cvg" localSheetId="1" hidden="1">0.0001</definedName>
    <definedName name="solver_drv" localSheetId="1" hidden="1">2</definedName>
    <definedName name="solver_eng" localSheetId="1" hidden="1">1</definedName>
    <definedName name="solver_est" localSheetId="1" hidden="1">1</definedName>
    <definedName name="solver_itr" localSheetId="1" hidden="1">2147483647</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0</definedName>
    <definedName name="solver_nwt" localSheetId="1" hidden="1">1</definedName>
    <definedName name="solver_opt" localSheetId="1" hidden="1">'ESAL Calculator'!#REF!</definedName>
    <definedName name="solver_pre" localSheetId="1" hidden="1">0.000001</definedName>
    <definedName name="solver_rbv" localSheetId="1" hidden="1">2</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0</definedName>
    <definedName name="solver_ver" localSheetId="1" hidden="1">3</definedName>
    <definedName name="ZR">'[1]New AASHTO Flexible Design Tool'!$B$3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9" l="1"/>
  <c r="B36" i="13" s="1"/>
  <c r="B37" i="5"/>
  <c r="B36" i="7" l="1"/>
  <c r="B36" i="6"/>
  <c r="B36" i="8"/>
  <c r="B36" i="14"/>
  <c r="B38" i="3"/>
  <c r="B36" i="4"/>
  <c r="B36" i="5"/>
  <c r="C20" i="5" s="1"/>
  <c r="B36" i="9"/>
  <c r="B36" i="12"/>
  <c r="B36" i="11"/>
  <c r="B37" i="10"/>
  <c r="C9" i="5" l="1"/>
  <c r="C24" i="5"/>
  <c r="C25" i="5"/>
  <c r="C15" i="5"/>
  <c r="C30" i="5"/>
  <c r="C32" i="5"/>
  <c r="C23" i="5"/>
  <c r="C29" i="5"/>
  <c r="C12" i="5"/>
  <c r="C18" i="5"/>
  <c r="C19" i="5"/>
  <c r="C11" i="5"/>
  <c r="C28" i="5"/>
  <c r="B3" i="19"/>
  <c r="B4" i="19"/>
  <c r="B5" i="19"/>
  <c r="B6" i="19"/>
  <c r="B7" i="19"/>
  <c r="B8" i="19"/>
  <c r="B9" i="19"/>
  <c r="B10" i="19"/>
  <c r="B11" i="19"/>
  <c r="B39" i="11" l="1"/>
  <c r="B38" i="11"/>
  <c r="B39" i="12"/>
  <c r="B38" i="12"/>
  <c r="B39" i="13"/>
  <c r="B38" i="13"/>
  <c r="B39" i="5"/>
  <c r="B38" i="5"/>
  <c r="B41" i="3"/>
  <c r="B40" i="3"/>
  <c r="B39" i="4"/>
  <c r="B38" i="4"/>
  <c r="B39" i="14"/>
  <c r="B38" i="14"/>
  <c r="B39" i="6"/>
  <c r="B38" i="6"/>
  <c r="B39" i="7"/>
  <c r="B38" i="7"/>
  <c r="B39" i="8"/>
  <c r="B38" i="8"/>
  <c r="B39" i="9"/>
  <c r="B38" i="9"/>
  <c r="B40" i="10"/>
  <c r="B39" i="10"/>
  <c r="C5" i="14"/>
  <c r="C4" i="14"/>
  <c r="C3" i="14"/>
  <c r="C2" i="14"/>
  <c r="C5" i="6"/>
  <c r="C4" i="6"/>
  <c r="C3" i="6"/>
  <c r="C2" i="6"/>
  <c r="C5" i="7"/>
  <c r="C4" i="7"/>
  <c r="C3" i="7"/>
  <c r="C2" i="7"/>
  <c r="C5" i="8"/>
  <c r="C4" i="8"/>
  <c r="C3" i="8"/>
  <c r="C2" i="8"/>
  <c r="C5" i="9"/>
  <c r="C4" i="9"/>
  <c r="C3" i="9"/>
  <c r="C2" i="9"/>
  <c r="C5" i="3"/>
  <c r="C4" i="3"/>
  <c r="C3" i="3"/>
  <c r="C2" i="3"/>
  <c r="C5" i="11"/>
  <c r="C4" i="11"/>
  <c r="C3" i="11"/>
  <c r="C2" i="11"/>
  <c r="C5" i="12"/>
  <c r="C4" i="12"/>
  <c r="C3" i="12"/>
  <c r="C2" i="12"/>
  <c r="C5" i="13"/>
  <c r="C4" i="13"/>
  <c r="C3" i="13"/>
  <c r="C2" i="13"/>
  <c r="C5" i="5"/>
  <c r="C4" i="5"/>
  <c r="C3" i="5"/>
  <c r="C2" i="5"/>
  <c r="C5" i="4"/>
  <c r="C4" i="4"/>
  <c r="C3" i="4"/>
  <c r="C2" i="4"/>
  <c r="C5" i="10"/>
  <c r="C4" i="10"/>
  <c r="C3" i="10"/>
  <c r="C2" i="10"/>
  <c r="C39" i="14"/>
  <c r="C38" i="14"/>
  <c r="C39" i="6"/>
  <c r="C38" i="6"/>
  <c r="C39" i="7"/>
  <c r="C38" i="7"/>
  <c r="C39" i="8"/>
  <c r="C38" i="8"/>
  <c r="D38" i="8" s="1"/>
  <c r="D11" i="8" s="1"/>
  <c r="C39" i="9"/>
  <c r="C38" i="9"/>
  <c r="C40" i="10"/>
  <c r="C39" i="10"/>
  <c r="C39" i="11"/>
  <c r="C38" i="11"/>
  <c r="C39" i="12"/>
  <c r="C38" i="12"/>
  <c r="C39" i="13"/>
  <c r="C38" i="13"/>
  <c r="C39" i="5"/>
  <c r="C38" i="5"/>
  <c r="B37" i="14"/>
  <c r="B37" i="6"/>
  <c r="B37" i="7"/>
  <c r="B37" i="8"/>
  <c r="B37" i="9"/>
  <c r="B38" i="10"/>
  <c r="B37" i="11"/>
  <c r="B37" i="12"/>
  <c r="B37" i="13"/>
  <c r="B37" i="4"/>
  <c r="C39" i="4"/>
  <c r="C38" i="4"/>
  <c r="C41" i="3"/>
  <c r="C40" i="3"/>
  <c r="B39" i="3"/>
  <c r="B34" i="14"/>
  <c r="B34" i="4"/>
  <c r="B34" i="6"/>
  <c r="B34" i="7"/>
  <c r="B34" i="8"/>
  <c r="B34" i="9"/>
  <c r="B35" i="10"/>
  <c r="B34" i="11"/>
  <c r="B34" i="12"/>
  <c r="B34" i="13"/>
  <c r="B34" i="5"/>
  <c r="B34" i="3"/>
  <c r="C24" i="7" l="1"/>
  <c r="C15" i="7"/>
  <c r="C12" i="7"/>
  <c r="C9" i="7"/>
  <c r="C25" i="7"/>
  <c r="C18" i="7"/>
  <c r="C23" i="7"/>
  <c r="C11" i="7"/>
  <c r="C20" i="7"/>
  <c r="C32" i="7"/>
  <c r="C29" i="7"/>
  <c r="C19" i="7"/>
  <c r="C28" i="7"/>
  <c r="C30" i="7"/>
  <c r="C19" i="6"/>
  <c r="C29" i="6"/>
  <c r="C15" i="6"/>
  <c r="C9" i="6"/>
  <c r="C28" i="6"/>
  <c r="C20" i="6"/>
  <c r="C11" i="6"/>
  <c r="C24" i="6"/>
  <c r="C23" i="6"/>
  <c r="C25" i="6"/>
  <c r="C32" i="6"/>
  <c r="C18" i="6"/>
  <c r="C12" i="6"/>
  <c r="C30" i="6"/>
  <c r="C32" i="14"/>
  <c r="C23" i="14"/>
  <c r="C9" i="14"/>
  <c r="C24" i="14"/>
  <c r="C15" i="14"/>
  <c r="C30" i="14"/>
  <c r="C11" i="14"/>
  <c r="C28" i="14"/>
  <c r="C25" i="14"/>
  <c r="C29" i="14"/>
  <c r="C18" i="14"/>
  <c r="C19" i="14"/>
  <c r="C12" i="14"/>
  <c r="C20" i="14"/>
  <c r="C19" i="13"/>
  <c r="C23" i="13"/>
  <c r="C30" i="13"/>
  <c r="C18" i="13"/>
  <c r="C29" i="13"/>
  <c r="C9" i="13"/>
  <c r="C24" i="13"/>
  <c r="C25" i="13"/>
  <c r="C15" i="13"/>
  <c r="C32" i="13"/>
  <c r="C12" i="13"/>
  <c r="C28" i="13"/>
  <c r="C20" i="13"/>
  <c r="C11" i="13"/>
  <c r="C25" i="12"/>
  <c r="C12" i="12"/>
  <c r="C20" i="12"/>
  <c r="C15" i="12"/>
  <c r="C28" i="12"/>
  <c r="C19" i="12"/>
  <c r="C18" i="12"/>
  <c r="C30" i="12"/>
  <c r="C11" i="12"/>
  <c r="C9" i="12"/>
  <c r="C24" i="12"/>
  <c r="C23" i="12"/>
  <c r="C32" i="12"/>
  <c r="C29" i="12"/>
  <c r="C19" i="4"/>
  <c r="C24" i="4"/>
  <c r="C25" i="4"/>
  <c r="C30" i="4"/>
  <c r="C11" i="4"/>
  <c r="C9" i="4"/>
  <c r="C28" i="4"/>
  <c r="C23" i="4"/>
  <c r="C12" i="4"/>
  <c r="C32" i="4"/>
  <c r="C29" i="4"/>
  <c r="C20" i="4"/>
  <c r="C18" i="4"/>
  <c r="C15" i="4"/>
  <c r="C15" i="3"/>
  <c r="C9" i="3"/>
  <c r="C19" i="3"/>
  <c r="C29" i="3"/>
  <c r="C25" i="3"/>
  <c r="C30" i="3"/>
  <c r="C32" i="3"/>
  <c r="C24" i="3"/>
  <c r="C12" i="3"/>
  <c r="C23" i="3"/>
  <c r="C18" i="3"/>
  <c r="C28" i="3"/>
  <c r="C20" i="3"/>
  <c r="C11" i="3"/>
  <c r="C23" i="11"/>
  <c r="C25" i="11"/>
  <c r="C28" i="11"/>
  <c r="C19" i="11"/>
  <c r="C32" i="11"/>
  <c r="C9" i="11"/>
  <c r="C15" i="11"/>
  <c r="C29" i="11"/>
  <c r="C20" i="11"/>
  <c r="C18" i="11"/>
  <c r="C12" i="11"/>
  <c r="C24" i="11"/>
  <c r="C11" i="11"/>
  <c r="C30" i="11"/>
  <c r="C24" i="10"/>
  <c r="C26" i="10"/>
  <c r="C19" i="10"/>
  <c r="C16" i="10"/>
  <c r="C30" i="10"/>
  <c r="C21" i="10"/>
  <c r="C20" i="10"/>
  <c r="C12" i="10"/>
  <c r="C29" i="10"/>
  <c r="C31" i="10"/>
  <c r="C13" i="10"/>
  <c r="C33" i="10"/>
  <c r="C25" i="10"/>
  <c r="C10" i="10"/>
  <c r="C28" i="8"/>
  <c r="C12" i="8"/>
  <c r="C23" i="8"/>
  <c r="C25" i="8"/>
  <c r="C15" i="8"/>
  <c r="C29" i="8"/>
  <c r="C30" i="8"/>
  <c r="C9" i="8"/>
  <c r="C11" i="8"/>
  <c r="C24" i="8"/>
  <c r="C32" i="8"/>
  <c r="C20" i="8"/>
  <c r="C19" i="8"/>
  <c r="C18" i="8"/>
  <c r="C9" i="9"/>
  <c r="C28" i="9"/>
  <c r="C29" i="9"/>
  <c r="C19" i="9"/>
  <c r="C18" i="9"/>
  <c r="C25" i="9"/>
  <c r="C20" i="9"/>
  <c r="C32" i="9"/>
  <c r="C30" i="9"/>
  <c r="C23" i="9"/>
  <c r="C15" i="9"/>
  <c r="C11" i="9"/>
  <c r="C12" i="9"/>
  <c r="C24" i="9"/>
  <c r="D38" i="13"/>
  <c r="D38" i="11"/>
  <c r="D11" i="11" s="1"/>
  <c r="D39" i="11"/>
  <c r="D15" i="11" s="1"/>
  <c r="D38" i="5"/>
  <c r="D9" i="5" s="1"/>
  <c r="D39" i="7"/>
  <c r="D15" i="7" s="1"/>
  <c r="D39" i="9"/>
  <c r="D15" i="9" s="1"/>
  <c r="D39" i="14"/>
  <c r="D25" i="14" s="1"/>
  <c r="D38" i="6"/>
  <c r="D12" i="6" s="1"/>
  <c r="D39" i="10"/>
  <c r="D10" i="10" s="1"/>
  <c r="D39" i="13"/>
  <c r="D29" i="13" s="1"/>
  <c r="D38" i="7"/>
  <c r="D9" i="7" s="1"/>
  <c r="D38" i="12"/>
  <c r="D9" i="12" s="1"/>
  <c r="D41" i="3"/>
  <c r="D29" i="3" s="1"/>
  <c r="D40" i="3"/>
  <c r="D12" i="3" s="1"/>
  <c r="D38" i="4"/>
  <c r="D11" i="4" s="1"/>
  <c r="D39" i="6"/>
  <c r="D18" i="6" s="1"/>
  <c r="D39" i="4"/>
  <c r="D32" i="4" s="1"/>
  <c r="D39" i="5"/>
  <c r="D32" i="5" s="1"/>
  <c r="D39" i="12"/>
  <c r="D23" i="12" s="1"/>
  <c r="D40" i="10"/>
  <c r="D29" i="10" s="1"/>
  <c r="D39" i="8"/>
  <c r="D23" i="8" s="1"/>
  <c r="D38" i="14"/>
  <c r="D9" i="14" s="1"/>
  <c r="D38" i="9"/>
  <c r="D12" i="9" s="1"/>
  <c r="D25" i="7"/>
  <c r="D9" i="13"/>
  <c r="D12" i="13"/>
  <c r="D11" i="13"/>
  <c r="D24" i="13"/>
  <c r="D29" i="11"/>
  <c r="D9" i="8"/>
  <c r="D12" i="8"/>
  <c r="D23" i="9" l="1"/>
  <c r="D20" i="9"/>
  <c r="D24" i="14"/>
  <c r="D29" i="14"/>
  <c r="D15" i="14"/>
  <c r="D9" i="11"/>
  <c r="D12" i="11"/>
  <c r="D23" i="14"/>
  <c r="D24" i="11"/>
  <c r="D19" i="14"/>
  <c r="D28" i="14"/>
  <c r="D18" i="14"/>
  <c r="D32" i="14"/>
  <c r="D20" i="14"/>
  <c r="D23" i="7"/>
  <c r="D20" i="7"/>
  <c r="D29" i="7"/>
  <c r="D28" i="7"/>
  <c r="D24" i="7"/>
  <c r="D19" i="7"/>
  <c r="D32" i="7"/>
  <c r="D30" i="7"/>
  <c r="D18" i="11"/>
  <c r="D9" i="6"/>
  <c r="D30" i="14"/>
  <c r="D19" i="11"/>
  <c r="D18" i="7"/>
  <c r="D12" i="10"/>
  <c r="D13" i="10"/>
  <c r="D25" i="11"/>
  <c r="D11" i="5"/>
  <c r="E11" i="5" s="1"/>
  <c r="G11" i="5" s="1"/>
  <c r="D32" i="11"/>
  <c r="E15" i="11"/>
  <c r="G15" i="11" s="1"/>
  <c r="D12" i="5"/>
  <c r="E12" i="5" s="1"/>
  <c r="G12" i="5" s="1"/>
  <c r="D23" i="11"/>
  <c r="D20" i="11"/>
  <c r="D30" i="11"/>
  <c r="D28" i="11"/>
  <c r="E9" i="5"/>
  <c r="G9" i="5" s="1"/>
  <c r="D24" i="9"/>
  <c r="D25" i="13"/>
  <c r="D25" i="9"/>
  <c r="D18" i="9"/>
  <c r="D32" i="9"/>
  <c r="D32" i="13"/>
  <c r="D30" i="9"/>
  <c r="D23" i="13"/>
  <c r="D19" i="9"/>
  <c r="D15" i="13"/>
  <c r="D29" i="9"/>
  <c r="D28" i="9"/>
  <c r="D11" i="6"/>
  <c r="D19" i="13"/>
  <c r="E29" i="13"/>
  <c r="G29" i="13" s="1"/>
  <c r="D28" i="13"/>
  <c r="D20" i="13"/>
  <c r="D11" i="7"/>
  <c r="D18" i="13"/>
  <c r="D30" i="12"/>
  <c r="D25" i="12"/>
  <c r="D30" i="13"/>
  <c r="E12" i="3"/>
  <c r="G12" i="3" s="1"/>
  <c r="D12" i="7"/>
  <c r="D32" i="12"/>
  <c r="D29" i="12"/>
  <c r="E29" i="12" s="1"/>
  <c r="G29" i="12" s="1"/>
  <c r="E32" i="4"/>
  <c r="G32" i="4" s="1"/>
  <c r="D28" i="8"/>
  <c r="D25" i="3"/>
  <c r="D23" i="3"/>
  <c r="D18" i="4"/>
  <c r="D24" i="3"/>
  <c r="D18" i="3"/>
  <c r="D19" i="3"/>
  <c r="D30" i="3"/>
  <c r="E30" i="3" s="1"/>
  <c r="G30" i="3" s="1"/>
  <c r="D15" i="3"/>
  <c r="D24" i="8"/>
  <c r="D25" i="4"/>
  <c r="D20" i="3"/>
  <c r="D32" i="3"/>
  <c r="D28" i="3"/>
  <c r="D20" i="6"/>
  <c r="D29" i="6"/>
  <c r="D25" i="6"/>
  <c r="D32" i="6"/>
  <c r="E32" i="6" s="1"/>
  <c r="G32" i="6" s="1"/>
  <c r="D12" i="12"/>
  <c r="D11" i="12"/>
  <c r="D9" i="9"/>
  <c r="D12" i="4"/>
  <c r="E32" i="14"/>
  <c r="G32" i="14" s="1"/>
  <c r="D15" i="12"/>
  <c r="D19" i="12"/>
  <c r="D20" i="12"/>
  <c r="E19" i="14"/>
  <c r="G19" i="14" s="1"/>
  <c r="E28" i="14"/>
  <c r="G28" i="14" s="1"/>
  <c r="D24" i="12"/>
  <c r="D18" i="12"/>
  <c r="E12" i="9"/>
  <c r="G12" i="9" s="1"/>
  <c r="D11" i="9"/>
  <c r="D28" i="12"/>
  <c r="E25" i="14"/>
  <c r="G25" i="14" s="1"/>
  <c r="E19" i="3"/>
  <c r="G19" i="3" s="1"/>
  <c r="E18" i="14"/>
  <c r="G18" i="14" s="1"/>
  <c r="E29" i="14"/>
  <c r="G29" i="14" s="1"/>
  <c r="E9" i="14"/>
  <c r="G9" i="14" s="1"/>
  <c r="E24" i="14"/>
  <c r="G24" i="14" s="1"/>
  <c r="E29" i="3"/>
  <c r="G29" i="3" s="1"/>
  <c r="D19" i="5"/>
  <c r="E19" i="5" s="1"/>
  <c r="G19" i="5" s="1"/>
  <c r="E9" i="7"/>
  <c r="G9" i="7" s="1"/>
  <c r="E9" i="8"/>
  <c r="G9" i="8" s="1"/>
  <c r="E20" i="7"/>
  <c r="G20" i="7" s="1"/>
  <c r="E23" i="12"/>
  <c r="G23" i="12" s="1"/>
  <c r="E30" i="12"/>
  <c r="G30" i="12" s="1"/>
  <c r="E12" i="8"/>
  <c r="G12" i="8" s="1"/>
  <c r="E29" i="7"/>
  <c r="G29" i="7" s="1"/>
  <c r="E18" i="9"/>
  <c r="G18" i="9" s="1"/>
  <c r="D15" i="6"/>
  <c r="E25" i="7"/>
  <c r="G25" i="7" s="1"/>
  <c r="E24" i="13"/>
  <c r="G24" i="13" s="1"/>
  <c r="E9" i="13"/>
  <c r="G9" i="13" s="1"/>
  <c r="D21" i="10"/>
  <c r="E15" i="13"/>
  <c r="G15" i="13" s="1"/>
  <c r="E32" i="5"/>
  <c r="G32" i="5" s="1"/>
  <c r="D30" i="10"/>
  <c r="E12" i="13"/>
  <c r="G12" i="13" s="1"/>
  <c r="D9" i="3"/>
  <c r="D26" i="10"/>
  <c r="E26" i="10" s="1"/>
  <c r="G26" i="10" s="1"/>
  <c r="D9" i="4"/>
  <c r="D19" i="10"/>
  <c r="D16" i="10"/>
  <c r="D30" i="8"/>
  <c r="D24" i="4"/>
  <c r="E15" i="7"/>
  <c r="G15" i="7" s="1"/>
  <c r="E11" i="4"/>
  <c r="G11" i="4" s="1"/>
  <c r="D32" i="8"/>
  <c r="D15" i="4"/>
  <c r="D20" i="10"/>
  <c r="D25" i="8"/>
  <c r="D20" i="8"/>
  <c r="D28" i="4"/>
  <c r="E15" i="4"/>
  <c r="G15" i="4" s="1"/>
  <c r="D23" i="6"/>
  <c r="D30" i="6"/>
  <c r="D33" i="10"/>
  <c r="D25" i="10"/>
  <c r="D30" i="4"/>
  <c r="D19" i="4"/>
  <c r="D29" i="4"/>
  <c r="D23" i="4"/>
  <c r="E11" i="13"/>
  <c r="G11" i="13" s="1"/>
  <c r="D24" i="6"/>
  <c r="D28" i="6"/>
  <c r="D24" i="5"/>
  <c r="E24" i="5" s="1"/>
  <c r="G24" i="5" s="1"/>
  <c r="D31" i="10"/>
  <c r="D24" i="10"/>
  <c r="E9" i="12"/>
  <c r="G9" i="12" s="1"/>
  <c r="D11" i="14"/>
  <c r="D20" i="4"/>
  <c r="E10" i="10"/>
  <c r="G10" i="10" s="1"/>
  <c r="D19" i="6"/>
  <c r="D11" i="3"/>
  <c r="E12" i="6"/>
  <c r="G12" i="6" s="1"/>
  <c r="D15" i="5"/>
  <c r="E15" i="5" s="1"/>
  <c r="G15" i="5" s="1"/>
  <c r="E23" i="9"/>
  <c r="G23" i="9" s="1"/>
  <c r="D28" i="5"/>
  <c r="E28" i="5" s="1"/>
  <c r="G28" i="5" s="1"/>
  <c r="D25" i="5"/>
  <c r="E25" i="5" s="1"/>
  <c r="G25" i="5" s="1"/>
  <c r="D29" i="5"/>
  <c r="E29" i="5" s="1"/>
  <c r="G29" i="5" s="1"/>
  <c r="D29" i="8"/>
  <c r="D19" i="8"/>
  <c r="D12" i="14"/>
  <c r="D18" i="5"/>
  <c r="E18" i="5" s="1"/>
  <c r="G18" i="5" s="1"/>
  <c r="D20" i="5"/>
  <c r="E20" i="5" s="1"/>
  <c r="G20" i="5" s="1"/>
  <c r="D30" i="5"/>
  <c r="E30" i="5" s="1"/>
  <c r="G30" i="5" s="1"/>
  <c r="D23" i="5"/>
  <c r="E23" i="5" s="1"/>
  <c r="G23" i="5" s="1"/>
  <c r="D18" i="8"/>
  <c r="D15" i="8"/>
  <c r="E24" i="11"/>
  <c r="G24" i="11" s="1"/>
  <c r="E20" i="9"/>
  <c r="G20" i="9" s="1"/>
  <c r="E29" i="11"/>
  <c r="G29" i="11" s="1"/>
  <c r="E9" i="11"/>
  <c r="G9" i="11" s="1"/>
  <c r="E29" i="10"/>
  <c r="G29" i="10" s="1"/>
  <c r="E11" i="11"/>
  <c r="G11" i="11" s="1"/>
  <c r="E23" i="8"/>
  <c r="G23" i="8" s="1"/>
  <c r="E11" i="8"/>
  <c r="G11" i="8" s="1"/>
  <c r="E18" i="6"/>
  <c r="G18" i="6" s="1"/>
  <c r="E15" i="9"/>
  <c r="G15" i="9" s="1"/>
  <c r="C34" i="5"/>
  <c r="E15" i="14" l="1"/>
  <c r="G15" i="14" s="1"/>
  <c r="E32" i="13"/>
  <c r="G32" i="13" s="1"/>
  <c r="E12" i="11"/>
  <c r="G12" i="11" s="1"/>
  <c r="E30" i="14"/>
  <c r="G30" i="14" s="1"/>
  <c r="E23" i="14"/>
  <c r="G23" i="14" s="1"/>
  <c r="E23" i="7"/>
  <c r="G23" i="7" s="1"/>
  <c r="E24" i="7"/>
  <c r="G24" i="7" s="1"/>
  <c r="E20" i="14"/>
  <c r="G20" i="14" s="1"/>
  <c r="E28" i="9"/>
  <c r="G28" i="9" s="1"/>
  <c r="E32" i="7"/>
  <c r="G32" i="7" s="1"/>
  <c r="E19" i="9"/>
  <c r="G19" i="9" s="1"/>
  <c r="E20" i="11"/>
  <c r="G20" i="11" s="1"/>
  <c r="E13" i="10"/>
  <c r="G13" i="10" s="1"/>
  <c r="E25" i="9"/>
  <c r="G25" i="9" s="1"/>
  <c r="E28" i="7"/>
  <c r="G28" i="7" s="1"/>
  <c r="E19" i="11"/>
  <c r="G19" i="11" s="1"/>
  <c r="E25" i="11"/>
  <c r="G25" i="11" s="1"/>
  <c r="E18" i="13"/>
  <c r="G18" i="13" s="1"/>
  <c r="E30" i="7"/>
  <c r="G30" i="7" s="1"/>
  <c r="E11" i="6"/>
  <c r="G11" i="6" s="1"/>
  <c r="E32" i="11"/>
  <c r="G32" i="11" s="1"/>
  <c r="E23" i="11"/>
  <c r="G23" i="11" s="1"/>
  <c r="E12" i="10"/>
  <c r="G12" i="10" s="1"/>
  <c r="E24" i="9"/>
  <c r="G24" i="9" s="1"/>
  <c r="E19" i="7"/>
  <c r="G19" i="7" s="1"/>
  <c r="E29" i="9"/>
  <c r="G29" i="9" s="1"/>
  <c r="E9" i="6"/>
  <c r="G9" i="6" s="1"/>
  <c r="E18" i="11"/>
  <c r="G18" i="11" s="1"/>
  <c r="E20" i="13"/>
  <c r="G20" i="13" s="1"/>
  <c r="E18" i="7"/>
  <c r="G18" i="7" s="1"/>
  <c r="E12" i="7"/>
  <c r="G12" i="7" s="1"/>
  <c r="E32" i="9"/>
  <c r="G32" i="9" s="1"/>
  <c r="E28" i="13"/>
  <c r="G28" i="13" s="1"/>
  <c r="E21" i="10"/>
  <c r="G21" i="10" s="1"/>
  <c r="E28" i="11"/>
  <c r="G28" i="11" s="1"/>
  <c r="E30" i="11"/>
  <c r="G30" i="11" s="1"/>
  <c r="E23" i="13"/>
  <c r="G23" i="13" s="1"/>
  <c r="E19" i="13"/>
  <c r="G19" i="13" s="1"/>
  <c r="E25" i="13"/>
  <c r="G25" i="13" s="1"/>
  <c r="E30" i="9"/>
  <c r="G30" i="9" s="1"/>
  <c r="E11" i="7"/>
  <c r="G11" i="7" s="1"/>
  <c r="E30" i="13"/>
  <c r="G30" i="13" s="1"/>
  <c r="E25" i="12"/>
  <c r="G25" i="12" s="1"/>
  <c r="E20" i="12"/>
  <c r="G20" i="12" s="1"/>
  <c r="E12" i="12"/>
  <c r="G12" i="12" s="1"/>
  <c r="E32" i="12"/>
  <c r="G32" i="12" s="1"/>
  <c r="E28" i="8"/>
  <c r="G28" i="8" s="1"/>
  <c r="E20" i="4"/>
  <c r="G20" i="4" s="1"/>
  <c r="E25" i="3"/>
  <c r="G25" i="3" s="1"/>
  <c r="E23" i="3"/>
  <c r="G23" i="3" s="1"/>
  <c r="E25" i="4"/>
  <c r="G25" i="4" s="1"/>
  <c r="E11" i="3"/>
  <c r="G11" i="3" s="1"/>
  <c r="E11" i="9"/>
  <c r="G11" i="9" s="1"/>
  <c r="E30" i="4"/>
  <c r="G30" i="4" s="1"/>
  <c r="E18" i="3"/>
  <c r="G18" i="3" s="1"/>
  <c r="E32" i="3"/>
  <c r="G32" i="3" s="1"/>
  <c r="E24" i="3"/>
  <c r="G24" i="3" s="1"/>
  <c r="E20" i="3"/>
  <c r="G20" i="3" s="1"/>
  <c r="E25" i="6"/>
  <c r="G25" i="6" s="1"/>
  <c r="E19" i="12"/>
  <c r="G19" i="12" s="1"/>
  <c r="E15" i="3"/>
  <c r="G15" i="3" s="1"/>
  <c r="E18" i="4"/>
  <c r="G18" i="4" s="1"/>
  <c r="E20" i="6"/>
  <c r="G20" i="6" s="1"/>
  <c r="E28" i="3"/>
  <c r="G28" i="3" s="1"/>
  <c r="E24" i="8"/>
  <c r="G24" i="8" s="1"/>
  <c r="E15" i="12"/>
  <c r="G15" i="12" s="1"/>
  <c r="E9" i="4"/>
  <c r="G9" i="4" s="1"/>
  <c r="E29" i="6"/>
  <c r="G29" i="6" s="1"/>
  <c r="E28" i="12"/>
  <c r="G28" i="12" s="1"/>
  <c r="E9" i="9"/>
  <c r="G9" i="9" s="1"/>
  <c r="E11" i="12"/>
  <c r="G11" i="12" s="1"/>
  <c r="E12" i="4"/>
  <c r="G12" i="4" s="1"/>
  <c r="E12" i="14"/>
  <c r="G12" i="14" s="1"/>
  <c r="E24" i="12"/>
  <c r="G24" i="12" s="1"/>
  <c r="C34" i="14"/>
  <c r="E11" i="14"/>
  <c r="G11" i="14" s="1"/>
  <c r="E18" i="8"/>
  <c r="G18" i="8" s="1"/>
  <c r="E18" i="12"/>
  <c r="G18" i="12" s="1"/>
  <c r="E9" i="3"/>
  <c r="G9" i="3" s="1"/>
  <c r="E30" i="10"/>
  <c r="G30" i="10" s="1"/>
  <c r="E15" i="6"/>
  <c r="G15" i="6" s="1"/>
  <c r="E33" i="10"/>
  <c r="G33" i="10" s="1"/>
  <c r="E19" i="8"/>
  <c r="G19" i="8" s="1"/>
  <c r="C34" i="7"/>
  <c r="E24" i="4"/>
  <c r="G24" i="4" s="1"/>
  <c r="E20" i="10"/>
  <c r="G20" i="10" s="1"/>
  <c r="E29" i="4"/>
  <c r="G29" i="4" s="1"/>
  <c r="C34" i="3"/>
  <c r="E16" i="10"/>
  <c r="G16" i="10" s="1"/>
  <c r="E20" i="8"/>
  <c r="G20" i="8" s="1"/>
  <c r="E19" i="4"/>
  <c r="G19" i="4" s="1"/>
  <c r="E23" i="4"/>
  <c r="G23" i="4" s="1"/>
  <c r="C34" i="13"/>
  <c r="E28" i="6"/>
  <c r="G28" i="6" s="1"/>
  <c r="E32" i="8"/>
  <c r="G32" i="8" s="1"/>
  <c r="E28" i="4"/>
  <c r="G28" i="4" s="1"/>
  <c r="E30" i="8"/>
  <c r="G30" i="8" s="1"/>
  <c r="C34" i="12"/>
  <c r="E25" i="8"/>
  <c r="G25" i="8" s="1"/>
  <c r="C34" i="4"/>
  <c r="E19" i="6"/>
  <c r="G19" i="6" s="1"/>
  <c r="E31" i="10"/>
  <c r="G31" i="10" s="1"/>
  <c r="E23" i="6"/>
  <c r="G23" i="6" s="1"/>
  <c r="E24" i="6"/>
  <c r="G24" i="6" s="1"/>
  <c r="E30" i="6"/>
  <c r="G30" i="6" s="1"/>
  <c r="E24" i="10"/>
  <c r="G24" i="10" s="1"/>
  <c r="E25" i="10"/>
  <c r="G25" i="10" s="1"/>
  <c r="E29" i="8"/>
  <c r="G29" i="8" s="1"/>
  <c r="C34" i="6"/>
  <c r="C35" i="10"/>
  <c r="C34" i="11"/>
  <c r="E19" i="10"/>
  <c r="G19" i="10" s="1"/>
  <c r="C34" i="8"/>
  <c r="E15" i="8"/>
  <c r="G15" i="8" s="1"/>
  <c r="C34" i="9"/>
  <c r="G34" i="5"/>
  <c r="G34" i="11" l="1"/>
  <c r="G34" i="7"/>
  <c r="G34" i="13"/>
  <c r="C43" i="19" s="1"/>
  <c r="G34" i="9"/>
  <c r="G34" i="3"/>
  <c r="G34" i="12"/>
  <c r="G34" i="14"/>
  <c r="G34" i="4"/>
  <c r="G35" i="10"/>
  <c r="G34" i="8"/>
  <c r="G34" i="6"/>
  <c r="C44" i="19" l="1"/>
</calcChain>
</file>

<file path=xl/sharedStrings.xml><?xml version="1.0" encoding="utf-8"?>
<sst xmlns="http://schemas.openxmlformats.org/spreadsheetml/2006/main" count="1258" uniqueCount="194">
  <si>
    <t>VEHICLE TYPES</t>
  </si>
  <si>
    <t>PERCENTAGES</t>
  </si>
  <si>
    <t xml:space="preserve"> CURRENT</t>
  </si>
  <si>
    <t>GROWTH</t>
  </si>
  <si>
    <t>DESIGN</t>
  </si>
  <si>
    <t>E.S.A.L.</t>
  </si>
  <si>
    <t xml:space="preserve"> TRAFFIC</t>
  </si>
  <si>
    <t>FACTORS</t>
  </si>
  <si>
    <t>TRAFFIC</t>
  </si>
  <si>
    <t>FACTOR</t>
  </si>
  <si>
    <t>------------------------</t>
  </si>
  <si>
    <t>----------------</t>
  </si>
  <si>
    <t>MOTORCYCLES</t>
  </si>
  <si>
    <t xml:space="preserve"> </t>
  </si>
  <si>
    <t>PASSENGER CARS</t>
  </si>
  <si>
    <t xml:space="preserve">FOUR TIRE </t>
  </si>
  <si>
    <t>HEAVY VEHICLES</t>
  </si>
  <si>
    <t>BUSES</t>
  </si>
  <si>
    <t>SINGLE UNITS</t>
  </si>
  <si>
    <t>SIX TIRE TRUCKS</t>
  </si>
  <si>
    <t>THREE AXLE TRUCKS</t>
  </si>
  <si>
    <t>FOUR AXLE TRUCKS</t>
  </si>
  <si>
    <t>SINGLE-TRAILER TRUCKS</t>
  </si>
  <si>
    <t>FOUR OR LESS AXLES</t>
  </si>
  <si>
    <t>FIVE AXLES</t>
  </si>
  <si>
    <t>SIX OR MORE AXLES</t>
  </si>
  <si>
    <t>MULTI-TRAILER TRUCKS</t>
  </si>
  <si>
    <t>FIVE OR LESS AXLES</t>
  </si>
  <si>
    <t>SIX AXLES</t>
  </si>
  <si>
    <t xml:space="preserve">SEVEN OR MORE AXLES </t>
  </si>
  <si>
    <t>UNCLASSIFIED</t>
  </si>
  <si>
    <t>AVERAGE DAILY TRAFFIC</t>
  </si>
  <si>
    <t>LANE DISTRIBUTION</t>
  </si>
  <si>
    <t>GROWTH RATE OF CARS</t>
  </si>
  <si>
    <t>GROWTH RATE OF TRUCKS</t>
  </si>
  <si>
    <t>----------------------</t>
  </si>
  <si>
    <t>--------------------</t>
  </si>
  <si>
    <t>( (1+g)^n - 1 ) / g</t>
  </si>
  <si>
    <t xml:space="preserve">G.F. = </t>
  </si>
  <si>
    <t>Growth Factor</t>
  </si>
  <si>
    <t>%</t>
  </si>
  <si>
    <t>Life (yrs)</t>
  </si>
  <si>
    <t>Annual G.Rate in %</t>
  </si>
  <si>
    <t>SUM OF ALL TYPES</t>
  </si>
  <si>
    <t xml:space="preserve">http://onlinemanuals.txdot.gov/txdotmanuals/tda/fhwa_vehicle_classification_figures.htm </t>
  </si>
  <si>
    <t>ESALs</t>
  </si>
  <si>
    <t xml:space="preserve">Number of Lanes </t>
  </si>
  <si>
    <t xml:space="preserve"> = automatically calculated or linked value (do not edit)</t>
  </si>
  <si>
    <t>Step</t>
  </si>
  <si>
    <t>Value</t>
  </si>
  <si>
    <t>Unit</t>
  </si>
  <si>
    <t>User Notes</t>
  </si>
  <si>
    <t>Variable Definition</t>
  </si>
  <si>
    <t>Commentary</t>
  </si>
  <si>
    <t>AASHTO93 Reference (or Other)</t>
  </si>
  <si>
    <t>years</t>
  </si>
  <si>
    <t>Period of time for which the pavement design/analysis is to be conducted</t>
  </si>
  <si>
    <t>Urban Minor Arterial</t>
  </si>
  <si>
    <t>Functional Class Tabs: Legend</t>
  </si>
  <si>
    <t>Vehicle Classification Guidance</t>
  </si>
  <si>
    <t>highlighted in red if the values do not add up to 100%.</t>
  </si>
  <si>
    <t>the appropriate row.</t>
  </si>
  <si>
    <t>• Note that the most important vehicle classes for pavement design are the trucks</t>
  </si>
  <si>
    <t>(higher ESAL factors) and buses.</t>
  </si>
  <si>
    <t xml:space="preserve"> = classification of traffic by vehicle class (sum must be 100%)</t>
  </si>
  <si>
    <t xml:space="preserve"> = two-way ADT for the applicable segment (value determined in tab)</t>
  </si>
  <si>
    <t xml:space="preserve"> = lane distribution (value determined in tab)</t>
  </si>
  <si>
    <t xml:space="preserve"> = growth rates and factors (values determined in tab)</t>
  </si>
  <si>
    <t>Rural Multi-lane</t>
  </si>
  <si>
    <t>Rural Other Principal Arterial</t>
  </si>
  <si>
    <t>Rural Minor Arterial</t>
  </si>
  <si>
    <t>Rural Major Collector</t>
  </si>
  <si>
    <t>Rural Minor Collector</t>
  </si>
  <si>
    <t>Rural Local</t>
  </si>
  <si>
    <t>Urban Multi-lane</t>
  </si>
  <si>
    <t>Urban Other Principal Arterial</t>
  </si>
  <si>
    <t>Urban Other Free Expressway</t>
  </si>
  <si>
    <t>Urban Collector</t>
  </si>
  <si>
    <t>Urban Local</t>
  </si>
  <si>
    <t>List of Road Functional Classes (DO NOT DELETE)</t>
  </si>
  <si>
    <t>Step 2: Year</t>
  </si>
  <si>
    <t>Rural</t>
  </si>
  <si>
    <t>Urban</t>
  </si>
  <si>
    <t>End of construction (EOC) year for the project</t>
  </si>
  <si>
    <t>AASHTO</t>
  </si>
  <si>
    <t>CTDOT</t>
  </si>
  <si>
    <t>Step 4: Lane Distribution</t>
  </si>
  <si>
    <t>Percent of ESALs in Design Lane</t>
  </si>
  <si>
    <t xml:space="preserve">I-11, 1.4.1
Appendix D                                                                                                                                                                                                                                                                                                                                                                                                                                                                                                                                                                                                                                                    </t>
  </si>
  <si>
    <t>Appendix D</t>
  </si>
  <si>
    <t>I-10 to II-13, 1.4
Appendix D</t>
  </si>
  <si>
    <t>Legend</t>
  </si>
  <si>
    <t xml:space="preserve"> = user input</t>
  </si>
  <si>
    <t xml:space="preserve"> = solution(s)</t>
  </si>
  <si>
    <t xml:space="preserve"> = accumulated ESALs for the designated functional class</t>
  </si>
  <si>
    <t xml:space="preserve"> = not applicable</t>
  </si>
  <si>
    <t>https://portal.ct.gov/DOT/PP_SysInfo/Traffic-Monitoring</t>
  </si>
  <si>
    <t>80-100%</t>
  </si>
  <si>
    <t>50-80%</t>
  </si>
  <si>
    <t>2 lanes (1 per direction)</t>
  </si>
  <si>
    <t>4 lanes (2 per direction)</t>
  </si>
  <si>
    <t>6+ lanes (3+ per direction)</t>
  </si>
  <si>
    <t>Annual growth rate of cars over the design period</t>
  </si>
  <si>
    <t>Equivalent Single Axle Load (ESAL) Calculator</t>
  </si>
  <si>
    <t>vpd (vehicles per day)</t>
  </si>
  <si>
    <t>N/A</t>
  </si>
  <si>
    <t>https://www.fhwa.dot.gov/planning/processes/statewide/related/highway_functional_classifications/fcauab.pdf</t>
  </si>
  <si>
    <t>https://ctgovexec.sharepoint.com/projects/Pages/Projects.aspx</t>
  </si>
  <si>
    <t>https://www.fhwa.dot.gov/policyinformation/tmguide/tmg_2013/vehicle-types.cfm</t>
  </si>
  <si>
    <t>Pavement Scope Description</t>
  </si>
  <si>
    <t>General Information</t>
  </si>
  <si>
    <t>Project ID</t>
  </si>
  <si>
    <t>Project Description</t>
  </si>
  <si>
    <t>Town(s)</t>
  </si>
  <si>
    <t>Completed By</t>
  </si>
  <si>
    <t>Reviewed By</t>
  </si>
  <si>
    <t>Company Name</t>
  </si>
  <si>
    <t>Road Name</t>
  </si>
  <si>
    <t>Start Limit</t>
  </si>
  <si>
    <t>End Limit</t>
  </si>
  <si>
    <t>Pavement Surface Age</t>
  </si>
  <si>
    <t xml:space="preserve">• Within road functional class tabs, the light blue cells are used to assign </t>
  </si>
  <si>
    <t>percentages of the Average Daily Traffic by vehicle type (FHWA distribution).</t>
  </si>
  <si>
    <t>• If you do not have separate information on alternative vehicle type percentages, you may</t>
  </si>
  <si>
    <t>use the default values already provided in the spreadsheet.</t>
  </si>
  <si>
    <t>how many vehicles of each type are going in each direction per day. For instance, if 30</t>
  </si>
  <si>
    <t>• For vehicle type descriptions that are unclear, please see one of the links below - they</t>
  </si>
  <si>
    <t>have a picture by each vehicle class.</t>
  </si>
  <si>
    <t>https://portal.ct.gov/DOT/PP_Bureau/Documents/Maps</t>
  </si>
  <si>
    <t>No</t>
  </si>
  <si>
    <t>Yes</t>
  </si>
  <si>
    <t>ADT Year</t>
  </si>
  <si>
    <t>EOC Year</t>
  </si>
  <si>
    <t>Annual growth rate of all heavy vehicle types over the design period</t>
  </si>
  <si>
    <t>Please use a default growth rate of 2% for cars and heavy vehicles unless another value is specifically provided or researched.</t>
  </si>
  <si>
    <t>Lane distribution varies by the number of through lanes, and values lower than 100% may be used for the lane distribution (see chart below). Please use the CTDOT lane distribution values unless noted otherwise.</t>
  </si>
  <si>
    <t>I-11, 1.4.1
I-9, 2.1.2, Table 2.2</t>
  </si>
  <si>
    <t>I-11, 1.4.1</t>
  </si>
  <si>
    <t xml:space="preserve">                                                                                                                                                                                                                                                                                                                                                                                                                                                                                                                                                                                                                                                                                                                                                                                                                                                                                                                                                                                                                                                                                                                                                                                                                                                                                                                                                                                                                                                                                                                                                                                                                                                                                                                                                                                                                                                                                                                                                                                                                                                                                                                                                                                                                                                                                                                                                                                                                                                                                                                                                                                                                                                                                                                                                                                                                                                                                                                                                                                                                                                                                                                                                                                                                                                                                                                                                                                                                                                                                                                                                                                                                                 </t>
  </si>
  <si>
    <t>Project Number</t>
  </si>
  <si>
    <t>The year for the ADT should be from the same source where the ADT value was taken.</t>
  </si>
  <si>
    <t>The Design ADT value is calculated by using a default 2% growth rate from the year of the provided ADT to EOC. Typical practice is to project from the ADT year to EOC and use that number as the initial value for the start of the pavement structure's design life.</t>
  </si>
  <si>
    <r>
      <t xml:space="preserve">After determining the roadway FC, the ESAL value will be calculated automatically using the appropriate vehicle distributions. The result will be displayed in </t>
    </r>
    <r>
      <rPr>
        <sz val="10"/>
        <color rgb="FF33CC33"/>
        <rFont val="Arial"/>
        <family val="2"/>
      </rPr>
      <t>green</t>
    </r>
    <r>
      <rPr>
        <sz val="10"/>
        <rFont val="Arial"/>
        <family val="2"/>
      </rPr>
      <t xml:space="preserve"> in Step 8 corresponding to a Rural or Urban functional class. The </t>
    </r>
    <r>
      <rPr>
        <sz val="10"/>
        <color rgb="FFFF0000"/>
        <rFont val="Arial"/>
        <family val="2"/>
      </rPr>
      <t>red</t>
    </r>
    <r>
      <rPr>
        <sz val="10"/>
        <rFont val="Arial"/>
        <family val="2"/>
      </rPr>
      <t xml:space="preserve"> cell labeled "FALSE" is not applicable.</t>
    </r>
  </si>
  <si>
    <t>https://store.transportation.org/Item/CollectionDetail?ID=86</t>
  </si>
  <si>
    <t xml:space="preserve">• All variables used in the calculation will be defined on each sheet. Commentary on each step is provided as well. </t>
  </si>
  <si>
    <t>Year for the available ADT data</t>
  </si>
  <si>
    <t>% (cars)</t>
  </si>
  <si>
    <t>% (trucks)</t>
  </si>
  <si>
    <r>
      <t xml:space="preserve">Double click to expand notes:
• </t>
    </r>
    <r>
      <rPr>
        <sz val="10"/>
        <rFont val="Arial"/>
        <family val="2"/>
      </rPr>
      <t>20 year design life is standard for state roadway design and should be the default value. It can also be used for most town roads and highway ramps. 15 year design life may be used for town roads as well depending on the program and treatment proposed.
• 30 year design life is the typical minimum target for state rehabilitation projects.
• 50 year design life may be used for interstate</t>
    </r>
    <r>
      <rPr>
        <sz val="10"/>
        <color theme="1"/>
        <rFont val="Arial"/>
        <family val="2"/>
      </rPr>
      <t>/expressway reconstruction, and generally results in a perpetual pavement structure.</t>
    </r>
    <r>
      <rPr>
        <sz val="10"/>
        <color indexed="10"/>
        <rFont val="Arial"/>
        <family val="2"/>
      </rPr>
      <t xml:space="preserve">
</t>
    </r>
    <r>
      <rPr>
        <sz val="10"/>
        <color theme="1"/>
        <rFont val="Arial"/>
        <family val="2"/>
      </rPr>
      <t>• For a temporary pavement structure, please see below for some typical values:
       -  Single season = 6 months or 0.5 year
       -  Multi-season = 2 years or more as needed for the project</t>
    </r>
  </si>
  <si>
    <t>The accumulated ESALs is calculated automatically within the roadway FC sheets that have been hidden. They can be unhidden by right clicking on the tabs below.  Default percentages have already been provided, but may be changed if more specific information on vehicle type/class percentages is available. Please note that the assumed vehicle type distribution varies for each roadway functional classification.</t>
  </si>
  <si>
    <r>
      <t xml:space="preserve">Available ADT (Average Daily Traffic) is the measured total volume of vehicle traffic on the subject roadway in </t>
    </r>
    <r>
      <rPr>
        <i/>
        <sz val="10"/>
        <rFont val="Arial"/>
        <family val="2"/>
      </rPr>
      <t>both directions</t>
    </r>
    <r>
      <rPr>
        <sz val="10"/>
        <rFont val="Arial"/>
        <family val="2"/>
      </rPr>
      <t>. The top link, below, contains an interactive AADT map for all roadways in CT that can be used to locate traffic data. The bottom link contains expressway ADT maps for limited access facilities as well as ADT maps for towns.</t>
    </r>
  </si>
  <si>
    <r>
      <t xml:space="preserve">• This tool follows </t>
    </r>
    <r>
      <rPr>
        <i/>
        <sz val="10"/>
        <rFont val="Arial"/>
        <family val="2"/>
      </rPr>
      <t xml:space="preserve">AASHTO Guide for Design of Pavement Structures (1993) </t>
    </r>
    <r>
      <rPr>
        <sz val="10"/>
        <rFont val="Arial"/>
        <family val="2"/>
      </rPr>
      <t xml:space="preserve">as closely as possible. A physical or digital download copy of the guide may be purchased through the AASHTO bookstore at the following link: </t>
    </r>
  </si>
  <si>
    <t>Disclaimer: Please use the spreadsheet in a manner that best applies to your project while considering the recommendations provided within this document. No claims of accuracy are made about the answers provided by this tool. CTDOT is not responsible for errors in calculation in this ESAL Calculator.</t>
  </si>
  <si>
    <t>(please click green cell and then choose drop down selection)</t>
  </si>
  <si>
    <t>ESALs (W18)</t>
  </si>
  <si>
    <t>for one row must be compensated for in another. The "Sum of all types" value will be</t>
  </si>
  <si>
    <t>data, the easiest way is to look at the column to the right of the "percentages". It lists</t>
  </si>
  <si>
    <t>buses are traveling (15 each way), you may adjust the % of buses until you see 15 in</t>
  </si>
  <si>
    <t>• If you do have more information or need to change these values based on better available</t>
  </si>
  <si>
    <t xml:space="preserve"> = ESAL factors (typically should not be changed)</t>
  </si>
  <si>
    <r>
      <t xml:space="preserve">Lane distribution is the percentage of traffic that will be carried in the design lane proposed in the </t>
    </r>
    <r>
      <rPr>
        <i/>
        <sz val="10"/>
        <rFont val="Arial"/>
        <family val="2"/>
      </rPr>
      <t>final</t>
    </r>
    <r>
      <rPr>
        <sz val="10"/>
        <rFont val="Arial"/>
        <family val="2"/>
      </rPr>
      <t xml:space="preserve"> project configuration, not the existing lane conditions (check the project final plans and/or coordinate with the designer or traffic engineer if necessary). "Lanes" refers to the through lanes only, not auxiliary lanes (turning, passing, climbing, acceleration/deceleration, etc.)</t>
    </r>
  </si>
  <si>
    <t>• Please check that the vehicle type percentages add to 100%. Any changes to % made</t>
  </si>
  <si>
    <t>https://www.fhwa.dot.gov/policyinformation/pubs/pl18027_traffic_data_pocket_guide.pdf</t>
  </si>
  <si>
    <t>I-43 to I-47, 3.4.2 to 3.6.7
II-6 to II-7, 2.1.1</t>
  </si>
  <si>
    <t>https://pavementinteractive.org/reference-desk/design/structural-design/perpetual-pavements/</t>
  </si>
  <si>
    <t>Predicted number of 18-kip equivalent single axle load applications to the roadway over the selected design life. This value should only be used for flexible (asphalt) pavement design calculations. Design ESALs for rigid (concrete) or composite (asphalt on concrete) pavement design will require an adjustment to this value (accumulated ESALs multiplied by a factor of 1.5). See Rigid-Composite Design Tool for implementation</t>
  </si>
  <si>
    <t>0010-0090</t>
  </si>
  <si>
    <t>Bethlehem</t>
  </si>
  <si>
    <t>Full Depth Reconstruction (20-year)</t>
  </si>
  <si>
    <t>Arnott</t>
  </si>
  <si>
    <t>MP 7.42</t>
  </si>
  <si>
    <t>MP 7.59</t>
  </si>
  <si>
    <t>14 years</t>
  </si>
  <si>
    <t>Norton</t>
  </si>
  <si>
    <t>Route 132 (East St/Lakes Rd)</t>
  </si>
  <si>
    <t>CTDOT - Pavement Design Unit</t>
  </si>
  <si>
    <t xml:space="preserve">Int. Improvements (Rte 132 at Magnolia Hill Rd/Nonnewaug Rd) </t>
  </si>
  <si>
    <r>
      <t xml:space="preserve">Introduction:
</t>
    </r>
    <r>
      <rPr>
        <sz val="10"/>
        <rFont val="Arial"/>
        <family val="2"/>
      </rPr>
      <t>• The ESAL Calculator provides the ability to calculate the W18 value (ESALs over design period) used in the pavement design tool(s).
• This tool is intended to be used in conjunction with the Flexible Pavement Design Tool and/or the Rigid-Composite Design Tool, which should be filled out after completing this spreadsheet. These tools can be found on the CTDOT webpage at the link below:</t>
    </r>
  </si>
  <si>
    <r>
      <t xml:space="preserve">ESAL Definition:
</t>
    </r>
    <r>
      <rPr>
        <sz val="10"/>
        <rFont val="Arial"/>
        <family val="2"/>
      </rPr>
      <t xml:space="preserve">• An ESAL, or an Equivalent Single Axle Load, is defined as the predicted number of 18-kip equivalent single axle load applications (W18) for a pavement structure over the selected design life. The design life is the period of time for which the pavement design/analysis is to be conducted. In general, the design life refers to the time elapsed as the newly constructed (or rehabilitated) pavement structure deteriorates from its initial to terminal serviceability. Typical design life values are listed in Step 6 on the next sheet.
• To determine the accumulated ESALs, the calculator divides the total traffic volume that is input (ADT = Average Daily Traffic) by the percentage of each vehicle type for the subject roadway. Default percentages have already been provided, but may be changed by the user if more specific or recent information on vehicle type/class percentages is available. Please note that the assumed vehicle type distribution varies for each roadway functional classification. To change these values, unhide the desired sheet by right clicking on the tabs below and following the directions provided. 
• The vehicle type percentages are first applied to the ADT with consideration given to the specified growth rate over the design period. These traffic values are then multiplied by defined ESAL factors (sometimes referred to as LEFs, or Load Equivalency Factors) for each class, and are finally summed together. The more damaging the vehicle type is to the pavement structure, the higher the ESAL factor is. This summed value represents the accumulated ESAL value over the design life. Default ESAL factors are provided and typically should not be changed.
</t>
    </r>
    <r>
      <rPr>
        <b/>
        <u/>
        <sz val="11"/>
        <rFont val="Arial"/>
        <family val="2"/>
      </rPr>
      <t xml:space="preserve">
Outputs:
</t>
    </r>
    <r>
      <rPr>
        <sz val="10"/>
        <rFont val="Arial"/>
        <family val="2"/>
      </rPr>
      <t xml:space="preserve">• The key output here is the accumulated ESALs, which is the value in Step 8 on the next sheet in the </t>
    </r>
    <r>
      <rPr>
        <sz val="10"/>
        <color rgb="FF00B050"/>
        <rFont val="Arial"/>
        <family val="2"/>
      </rPr>
      <t>light green</t>
    </r>
    <r>
      <rPr>
        <sz val="10"/>
        <rFont val="Arial"/>
        <family val="2"/>
      </rPr>
      <t xml:space="preserve"> cell.
• This value is used in the pavement design equation and should be copied into the corresponding Flexible Pavement Design Tool and/or Rigid-Composite Design Tool, which can be found on the CTDOT Pavement Design Unit webpage at the link above.</t>
    </r>
  </si>
  <si>
    <t>https://portal.ct.gov/DOT/Engineering/Pavement-Design/Pavement-Design-Unit</t>
  </si>
  <si>
    <t>Step 3: Directional Distribution</t>
  </si>
  <si>
    <r>
      <rPr>
        <b/>
        <sz val="10"/>
        <rFont val="Arial"/>
        <family val="2"/>
      </rPr>
      <t xml:space="preserve">Double click to expand notes:
</t>
    </r>
    <r>
      <rPr>
        <sz val="10"/>
        <rFont val="Arial"/>
        <family val="2"/>
      </rPr>
      <t>• Please note that ADT is general measure of mean daily traffic and may represent a short-term traffic study (i.e. 3-day or 7-day count) while AADT (Average Annual Daily Traffic) represents data for the entire year. Both values are acceptable for use in this calculator; however, it should be recognized that AADT may provide a more precise solution because of a larger traffic data sample size.
• ADT may vary depending on the source of information and the year it was recorded. 
• Typically the ADT from the most recent year should be used. However, using a higher available ADT from a different year will yield a more conservative design.</t>
    </r>
  </si>
  <si>
    <t>Step 5: Design ADT</t>
  </si>
  <si>
    <t>Step 6: Growth Rates</t>
  </si>
  <si>
    <t>Step 7: Design Life</t>
  </si>
  <si>
    <t>Step 8: Roadway Functional Class</t>
  </si>
  <si>
    <t>Step 9: Accumulated ESALs</t>
  </si>
  <si>
    <t>If there is more specific information available that indicates a directional distribution other than 100% or 50%, then the input should be adjusted accordingly for the design direction.</t>
  </si>
  <si>
    <t>The year for EOC may not always be known or provided. In this case, reach out to the lead design staff for the latest project schedule. For CTDOT projects please refer to the link to Compass below:</t>
  </si>
  <si>
    <t>Design ADT is a calculated value that will be used to determine the accumulated ESALs in the design lane</t>
  </si>
  <si>
    <t>Step 1: Available ADT</t>
  </si>
  <si>
    <t>Directional distribution is the percentage of traffic traveling in one direction along the roadway. 50% is the default value for two-way traffic on undivided roadways, or if using combined directional data for a divided highway. Please enter 100% for a one-way road design (ramps, roundabouts, etc.), or if using single direction traffic data for a divided highway (i.e. using northbound data on a N/S expressway).</t>
  </si>
  <si>
    <t>https://connecticut-ctdot.opendata.arcgis.com/apps/functional-classification-interactive-app/explore</t>
  </si>
  <si>
    <t>A roadway functional class (FC) is the designation of a roadway into systems according to the character of service it provides in relation to the total roadway network. Please note that in this case the "Multi-lane" class is equivalent to an interstate highway. The link below is an interactive GIS map which includes the FC of the roadways in Connecticut: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</si>
</sst>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00_)"/>
    <numFmt numFmtId="166" formatCode="0.0000_)"/>
    <numFmt numFmtId="167" formatCode="0_)"/>
    <numFmt numFmtId="168" formatCode="0.0_)"/>
  </numFmts>
  <fonts count="31" x14ac:knownFonts="1">
    <font>
      <sz val="10"/>
      <name val="Courier"/>
    </font>
    <font>
      <sz val="10"/>
      <name val="Arial"/>
      <family val="2"/>
    </font>
    <font>
      <sz val="8"/>
      <name val="Courier"/>
      <family val="3"/>
    </font>
    <font>
      <b/>
      <sz val="16"/>
      <name val="Arial"/>
      <family val="2"/>
    </font>
    <font>
      <b/>
      <sz val="20"/>
      <name val="Arial"/>
      <family val="2"/>
    </font>
    <font>
      <b/>
      <u/>
      <sz val="10"/>
      <name val="Arial"/>
      <family val="2"/>
    </font>
    <font>
      <i/>
      <sz val="10"/>
      <name val="Arial"/>
      <family val="2"/>
    </font>
    <font>
      <b/>
      <sz val="10"/>
      <name val="Arial"/>
      <family val="2"/>
    </font>
    <font>
      <b/>
      <u/>
      <sz val="11"/>
      <name val="Arial"/>
      <family val="2"/>
    </font>
    <font>
      <sz val="10"/>
      <color indexed="10"/>
      <name val="Arial"/>
      <family val="2"/>
    </font>
    <font>
      <u/>
      <sz val="10"/>
      <color theme="10"/>
      <name val="Courier"/>
      <family val="3"/>
    </font>
    <font>
      <u/>
      <sz val="11"/>
      <color theme="10"/>
      <name val="Calibri"/>
      <family val="2"/>
      <scheme val="minor"/>
    </font>
    <font>
      <sz val="10"/>
      <color rgb="FFFF0000"/>
      <name val="Arial"/>
      <family val="2"/>
    </font>
    <font>
      <sz val="10"/>
      <name val="Calibri"/>
      <family val="2"/>
      <scheme val="minor"/>
    </font>
    <font>
      <u/>
      <sz val="10"/>
      <color theme="10"/>
      <name val="Arial"/>
      <family val="2"/>
    </font>
    <font>
      <b/>
      <sz val="10"/>
      <name val="Calibri"/>
      <family val="2"/>
      <scheme val="minor"/>
    </font>
    <font>
      <b/>
      <u/>
      <sz val="10"/>
      <color theme="10"/>
      <name val="Arial"/>
      <family val="2"/>
    </font>
    <font>
      <b/>
      <u/>
      <sz val="10"/>
      <color rgb="FFFF0000"/>
      <name val="Arial"/>
      <family val="2"/>
    </font>
    <font>
      <sz val="10"/>
      <color rgb="FFC00000"/>
      <name val="Arial"/>
      <family val="2"/>
    </font>
    <font>
      <sz val="10"/>
      <color rgb="FFC00000"/>
      <name val="Calibri"/>
      <family val="2"/>
      <scheme val="minor"/>
    </font>
    <font>
      <b/>
      <sz val="11"/>
      <name val="Arial"/>
      <family val="2"/>
    </font>
    <font>
      <sz val="12"/>
      <name val="Arial"/>
      <family val="2"/>
    </font>
    <font>
      <b/>
      <sz val="12"/>
      <color theme="1"/>
      <name val="Arial"/>
      <family val="2"/>
    </font>
    <font>
      <sz val="10"/>
      <color theme="1"/>
      <name val="Arial"/>
      <family val="2"/>
    </font>
    <font>
      <u/>
      <sz val="10.5"/>
      <color theme="10"/>
      <name val="Calibri"/>
      <family val="2"/>
    </font>
    <font>
      <sz val="10.5"/>
      <name val="Calibri"/>
      <family val="2"/>
    </font>
    <font>
      <sz val="10"/>
      <color theme="1"/>
      <name val="Calibri"/>
      <family val="2"/>
      <scheme val="minor"/>
    </font>
    <font>
      <b/>
      <u/>
      <sz val="11"/>
      <color theme="1"/>
      <name val="Arial"/>
      <family val="2"/>
    </font>
    <font>
      <sz val="10"/>
      <color rgb="FF33CC33"/>
      <name val="Arial"/>
      <family val="2"/>
    </font>
    <font>
      <b/>
      <sz val="14"/>
      <name val="Arial"/>
      <family val="2"/>
    </font>
    <font>
      <sz val="10"/>
      <color rgb="FF00B05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rgb="FFCCFFCC"/>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theme="0"/>
      </top>
      <bottom/>
      <diagonal/>
    </border>
    <border>
      <left style="medium">
        <color indexed="64"/>
      </left>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theme="0"/>
      </top>
      <bottom style="medium">
        <color indexed="64"/>
      </bottom>
      <diagonal/>
    </border>
    <border>
      <left/>
      <right/>
      <top style="thin">
        <color theme="0"/>
      </top>
      <bottom style="thin">
        <color theme="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theme="0"/>
      </left>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top style="thin">
        <color indexed="64"/>
      </top>
      <bottom style="thin">
        <color theme="0"/>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right/>
      <top style="medium">
        <color indexed="64"/>
      </top>
      <bottom style="thin">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medium">
        <color indexed="64"/>
      </bottom>
      <diagonal/>
    </border>
    <border>
      <left/>
      <right style="thin">
        <color indexed="64"/>
      </right>
      <top style="thin">
        <color theme="0"/>
      </top>
      <bottom style="medium">
        <color indexed="64"/>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theme="0"/>
      </bottom>
      <diagonal/>
    </border>
    <border>
      <left style="thin">
        <color indexed="64"/>
      </left>
      <right style="medium">
        <color indexed="64"/>
      </right>
      <top style="thin">
        <color theme="0"/>
      </top>
      <bottom style="medium">
        <color indexed="64"/>
      </bottom>
      <diagonal/>
    </border>
    <border>
      <left style="thin">
        <color theme="0"/>
      </left>
      <right/>
      <top/>
      <bottom style="medium">
        <color indexed="64"/>
      </bottom>
      <diagonal/>
    </border>
  </borders>
  <cellStyleXfs count="6">
    <xf numFmtId="167" fontId="0" fillId="0" borderId="0"/>
    <xf numFmtId="43" fontId="1" fillId="0" borderId="0" applyFont="0" applyFill="0" applyBorder="0" applyAlignment="0" applyProtection="0"/>
    <xf numFmtId="167" fontId="10" fillId="0" borderId="0" applyNumberFormat="0" applyFill="0" applyBorder="0" applyAlignment="0" applyProtection="0"/>
    <xf numFmtId="0" fontId="11" fillId="0" borderId="0" applyNumberFormat="0" applyFill="0" applyBorder="0" applyAlignment="0" applyProtection="0"/>
    <xf numFmtId="0" fontId="1" fillId="0" borderId="0"/>
    <xf numFmtId="9" fontId="1" fillId="0" borderId="0" applyFont="0" applyFill="0" applyBorder="0" applyAlignment="0" applyProtection="0"/>
  </cellStyleXfs>
  <cellXfs count="452">
    <xf numFmtId="167" fontId="0" fillId="0" borderId="0" xfId="0"/>
    <xf numFmtId="167" fontId="0" fillId="0" borderId="0" xfId="0" applyAlignment="1">
      <alignment horizontal="left"/>
    </xf>
    <xf numFmtId="167" fontId="0" fillId="0" borderId="0" xfId="0" applyBorder="1"/>
    <xf numFmtId="166" fontId="0" fillId="0" borderId="0" xfId="0" applyNumberFormat="1" applyBorder="1"/>
    <xf numFmtId="164" fontId="0" fillId="0" borderId="0" xfId="0" quotePrefix="1" applyNumberFormat="1"/>
    <xf numFmtId="165" fontId="0" fillId="0" borderId="0" xfId="0" applyNumberFormat="1"/>
    <xf numFmtId="164" fontId="13" fillId="0" borderId="0" xfId="0" quotePrefix="1" applyNumberFormat="1" applyFont="1"/>
    <xf numFmtId="167" fontId="13" fillId="0" borderId="0" xfId="0" applyFont="1"/>
    <xf numFmtId="167" fontId="13" fillId="0" borderId="0" xfId="0" applyFont="1" applyAlignment="1">
      <alignment horizontal="left"/>
    </xf>
    <xf numFmtId="165" fontId="13" fillId="2" borderId="1" xfId="0" applyNumberFormat="1" applyFont="1" applyFill="1" applyBorder="1" applyProtection="1"/>
    <xf numFmtId="167" fontId="13" fillId="3" borderId="0" xfId="0" applyFont="1" applyFill="1"/>
    <xf numFmtId="164" fontId="13" fillId="3" borderId="0" xfId="0" applyNumberFormat="1" applyFont="1" applyFill="1" applyProtection="1"/>
    <xf numFmtId="166" fontId="13" fillId="4" borderId="1" xfId="0" applyNumberFormat="1" applyFont="1" applyFill="1" applyBorder="1" applyProtection="1"/>
    <xf numFmtId="167" fontId="13" fillId="0" borderId="0" xfId="0" applyNumberFormat="1" applyFont="1" applyProtection="1"/>
    <xf numFmtId="167" fontId="13" fillId="3" borderId="0" xfId="0" applyFont="1" applyFill="1" applyAlignment="1">
      <alignment horizontal="left"/>
    </xf>
    <xf numFmtId="164" fontId="13" fillId="3" borderId="0" xfId="0" applyNumberFormat="1" applyFont="1" applyFill="1" applyAlignment="1" applyProtection="1">
      <alignment horizontal="left"/>
    </xf>
    <xf numFmtId="166" fontId="13" fillId="4" borderId="1" xfId="0" applyNumberFormat="1" applyFont="1" applyFill="1" applyBorder="1" applyAlignment="1" applyProtection="1">
      <alignment horizontal="left"/>
    </xf>
    <xf numFmtId="167" fontId="13" fillId="0" borderId="0" xfId="0" applyNumberFormat="1" applyFont="1" applyAlignment="1" applyProtection="1">
      <alignment horizontal="left"/>
    </xf>
    <xf numFmtId="165" fontId="13" fillId="0" borderId="0" xfId="0" applyNumberFormat="1" applyFont="1" applyProtection="1"/>
    <xf numFmtId="166" fontId="13" fillId="0" borderId="0" xfId="0" applyNumberFormat="1" applyFont="1" applyProtection="1"/>
    <xf numFmtId="167" fontId="13" fillId="5" borderId="2" xfId="0" applyFont="1" applyFill="1" applyBorder="1"/>
    <xf numFmtId="167" fontId="13" fillId="3" borderId="0" xfId="0" applyFont="1" applyFill="1" applyAlignment="1">
      <alignment horizontal="right"/>
    </xf>
    <xf numFmtId="164" fontId="13" fillId="3" borderId="0" xfId="0" applyNumberFormat="1" applyFont="1" applyFill="1" applyAlignment="1" applyProtection="1">
      <alignment horizontal="right"/>
    </xf>
    <xf numFmtId="167" fontId="13" fillId="6" borderId="0" xfId="0" applyNumberFormat="1" applyFont="1" applyFill="1" applyProtection="1"/>
    <xf numFmtId="167" fontId="13" fillId="7" borderId="0" xfId="0" applyFont="1" applyFill="1"/>
    <xf numFmtId="164" fontId="13" fillId="3" borderId="0" xfId="0" applyNumberFormat="1" applyFont="1" applyFill="1" applyBorder="1" applyProtection="1"/>
    <xf numFmtId="167" fontId="13" fillId="8" borderId="1" xfId="0" applyFont="1" applyFill="1" applyBorder="1"/>
    <xf numFmtId="167" fontId="13" fillId="0" borderId="0" xfId="0" applyFont="1" applyAlignment="1">
      <alignment horizontal="right"/>
    </xf>
    <xf numFmtId="168" fontId="13" fillId="8" borderId="1" xfId="0" applyNumberFormat="1" applyFont="1" applyFill="1" applyBorder="1"/>
    <xf numFmtId="167" fontId="13" fillId="3" borderId="0" xfId="0" applyFont="1" applyFill="1" applyBorder="1"/>
    <xf numFmtId="166" fontId="13" fillId="4" borderId="1" xfId="0" applyNumberFormat="1" applyFont="1" applyFill="1" applyBorder="1" applyAlignment="1" applyProtection="1">
      <alignment horizontal="right"/>
    </xf>
    <xf numFmtId="167" fontId="13" fillId="0" borderId="0" xfId="0" applyFont="1" applyAlignment="1"/>
    <xf numFmtId="167" fontId="13" fillId="0" borderId="0" xfId="0" applyFont="1" applyFill="1"/>
    <xf numFmtId="167" fontId="4" fillId="9" borderId="3" xfId="0" applyFont="1" applyFill="1" applyBorder="1" applyAlignment="1">
      <alignment horizontal="center" vertical="center"/>
    </xf>
    <xf numFmtId="167" fontId="1" fillId="9" borderId="3" xfId="0" applyFont="1" applyFill="1" applyBorder="1" applyAlignment="1">
      <alignment vertical="center" wrapText="1"/>
    </xf>
    <xf numFmtId="167" fontId="7" fillId="9" borderId="3" xfId="0" applyFont="1" applyFill="1" applyBorder="1" applyAlignment="1">
      <alignment vertical="center"/>
    </xf>
    <xf numFmtId="167" fontId="3" fillId="0" borderId="0" xfId="0" applyFont="1" applyFill="1" applyBorder="1" applyAlignment="1">
      <alignment vertical="center"/>
    </xf>
    <xf numFmtId="167" fontId="7" fillId="3" borderId="2" xfId="0" applyFont="1" applyFill="1" applyBorder="1" applyAlignment="1">
      <alignment vertical="center" wrapText="1"/>
    </xf>
    <xf numFmtId="167" fontId="1" fillId="6" borderId="2" xfId="0" applyFont="1" applyFill="1" applyBorder="1"/>
    <xf numFmtId="167" fontId="1" fillId="7" borderId="2" xfId="0" applyFont="1" applyFill="1" applyBorder="1"/>
    <xf numFmtId="167" fontId="1" fillId="8" borderId="2" xfId="0" applyFont="1" applyFill="1" applyBorder="1"/>
    <xf numFmtId="167" fontId="1" fillId="11" borderId="2" xfId="0" applyFont="1" applyFill="1" applyBorder="1"/>
    <xf numFmtId="167" fontId="5" fillId="12" borderId="0" xfId="0" applyFont="1" applyFill="1" applyBorder="1" applyAlignment="1">
      <alignment vertical="center" wrapText="1"/>
    </xf>
    <xf numFmtId="167" fontId="5" fillId="12" borderId="0" xfId="0" applyFont="1" applyFill="1" applyBorder="1" applyAlignment="1">
      <alignment vertical="center"/>
    </xf>
    <xf numFmtId="167" fontId="0" fillId="0" borderId="0" xfId="0" applyAlignment="1"/>
    <xf numFmtId="167" fontId="1" fillId="9" borderId="14" xfId="0" applyFont="1" applyFill="1" applyBorder="1" applyAlignment="1">
      <alignment horizontal="center" vertical="center"/>
    </xf>
    <xf numFmtId="167" fontId="1" fillId="9" borderId="14" xfId="0" applyFont="1" applyFill="1" applyBorder="1" applyAlignment="1">
      <alignment vertical="center"/>
    </xf>
    <xf numFmtId="167" fontId="1" fillId="9" borderId="14" xfId="0" applyFont="1" applyFill="1" applyBorder="1" applyAlignment="1">
      <alignment vertical="center" wrapText="1"/>
    </xf>
    <xf numFmtId="167" fontId="1" fillId="13" borderId="2" xfId="0" applyFont="1" applyFill="1" applyBorder="1" applyAlignment="1">
      <alignment horizontal="left"/>
    </xf>
    <xf numFmtId="167" fontId="1" fillId="5" borderId="2" xfId="0" applyFont="1" applyFill="1" applyBorder="1" applyAlignment="1">
      <alignment horizontal="left"/>
    </xf>
    <xf numFmtId="167" fontId="1" fillId="14" borderId="2" xfId="0" applyFont="1" applyFill="1" applyBorder="1" applyAlignment="1">
      <alignment horizontal="left"/>
    </xf>
    <xf numFmtId="167" fontId="1" fillId="4" borderId="2" xfId="0" applyFont="1" applyFill="1" applyBorder="1" applyAlignment="1">
      <alignment horizontal="left"/>
    </xf>
    <xf numFmtId="167" fontId="0" fillId="0" borderId="0" xfId="0" applyFill="1" applyBorder="1"/>
    <xf numFmtId="167" fontId="7" fillId="0" borderId="0" xfId="0" applyFont="1" applyFill="1" applyBorder="1" applyAlignment="1">
      <alignment wrapText="1"/>
    </xf>
    <xf numFmtId="167" fontId="12" fillId="0" borderId="0" xfId="0" applyFont="1"/>
    <xf numFmtId="167" fontId="1" fillId="0" borderId="0" xfId="0" applyFont="1" applyFill="1" applyBorder="1" applyAlignment="1"/>
    <xf numFmtId="167" fontId="1" fillId="0" borderId="0" xfId="0" applyFont="1" applyFill="1" applyBorder="1" applyAlignment="1">
      <alignment horizontal="left"/>
    </xf>
    <xf numFmtId="167" fontId="12" fillId="0" borderId="0" xfId="0" applyFont="1" applyAlignment="1"/>
    <xf numFmtId="167" fontId="7" fillId="0" borderId="0" xfId="0" applyFont="1" applyFill="1" applyBorder="1" applyAlignment="1">
      <alignment vertical="center" wrapText="1"/>
    </xf>
    <xf numFmtId="167" fontId="16" fillId="0" borderId="0" xfId="2" quotePrefix="1" applyFont="1" applyFill="1" applyBorder="1" applyAlignment="1">
      <alignment vertical="center" wrapText="1"/>
    </xf>
    <xf numFmtId="167" fontId="17" fillId="0" borderId="0" xfId="2" applyFont="1" applyFill="1" applyBorder="1" applyAlignment="1">
      <alignment vertical="center" wrapText="1"/>
    </xf>
    <xf numFmtId="167" fontId="1" fillId="9" borderId="3" xfId="0" applyFont="1" applyFill="1" applyBorder="1" applyAlignment="1">
      <alignment horizontal="center" vertical="center" wrapText="1"/>
    </xf>
    <xf numFmtId="167" fontId="1" fillId="9" borderId="14" xfId="0" applyFont="1" applyFill="1" applyBorder="1" applyAlignment="1">
      <alignment horizontal="center" vertical="center" wrapText="1"/>
    </xf>
    <xf numFmtId="167" fontId="1" fillId="9" borderId="3" xfId="0" applyFont="1" applyFill="1" applyBorder="1" applyAlignment="1">
      <alignment horizontal="center"/>
    </xf>
    <xf numFmtId="167" fontId="1" fillId="9" borderId="0" xfId="0" applyFont="1" applyFill="1" applyBorder="1" applyAlignment="1">
      <alignment horizontal="center"/>
    </xf>
    <xf numFmtId="167" fontId="1" fillId="3" borderId="2" xfId="0" applyFont="1" applyFill="1" applyBorder="1" applyAlignment="1">
      <alignment horizontal="left"/>
    </xf>
    <xf numFmtId="167" fontId="8" fillId="9" borderId="14" xfId="0" applyFont="1" applyFill="1" applyBorder="1" applyAlignment="1">
      <alignment vertical="center"/>
    </xf>
    <xf numFmtId="167" fontId="1" fillId="0" borderId="0" xfId="0" applyFont="1" applyFill="1" applyBorder="1" applyAlignment="1">
      <alignment vertical="center"/>
    </xf>
    <xf numFmtId="167" fontId="10" fillId="0" borderId="0" xfId="2"/>
    <xf numFmtId="167" fontId="23" fillId="9" borderId="14" xfId="0" applyFont="1" applyFill="1" applyBorder="1" applyAlignment="1">
      <alignment vertical="center" wrapText="1"/>
    </xf>
    <xf numFmtId="167" fontId="7" fillId="9" borderId="3" xfId="0" applyFont="1" applyFill="1" applyBorder="1" applyAlignment="1">
      <alignment vertical="center" wrapText="1"/>
    </xf>
    <xf numFmtId="167" fontId="13" fillId="9" borderId="3" xfId="0" applyFont="1" applyFill="1" applyBorder="1"/>
    <xf numFmtId="167" fontId="19" fillId="9" borderId="3" xfId="0" applyFont="1" applyFill="1" applyBorder="1"/>
    <xf numFmtId="167" fontId="13" fillId="9" borderId="14" xfId="0" applyFont="1" applyFill="1" applyBorder="1"/>
    <xf numFmtId="167" fontId="13" fillId="9" borderId="20" xfId="0" applyFont="1" applyFill="1" applyBorder="1"/>
    <xf numFmtId="167" fontId="1" fillId="9" borderId="18" xfId="0" applyFont="1" applyFill="1" applyBorder="1" applyAlignment="1">
      <alignment horizontal="left" vertical="center"/>
    </xf>
    <xf numFmtId="167" fontId="13" fillId="9" borderId="18" xfId="0" applyFont="1" applyFill="1" applyBorder="1"/>
    <xf numFmtId="167" fontId="13" fillId="9" borderId="17" xfId="0" applyFont="1" applyFill="1" applyBorder="1"/>
    <xf numFmtId="167" fontId="1" fillId="9" borderId="15" xfId="0" applyFont="1" applyFill="1" applyBorder="1" applyAlignment="1"/>
    <xf numFmtId="167" fontId="1" fillId="9" borderId="16" xfId="0" applyFont="1" applyFill="1" applyBorder="1" applyAlignment="1"/>
    <xf numFmtId="167" fontId="14" fillId="9" borderId="19" xfId="2" applyFont="1" applyFill="1" applyBorder="1" applyAlignment="1"/>
    <xf numFmtId="167" fontId="14" fillId="9" borderId="16" xfId="2" applyFont="1" applyFill="1" applyBorder="1" applyAlignment="1"/>
    <xf numFmtId="167" fontId="14" fillId="9" borderId="0" xfId="2" applyFont="1" applyFill="1" applyBorder="1" applyAlignment="1"/>
    <xf numFmtId="167" fontId="14" fillId="9" borderId="14" xfId="2" applyFont="1" applyFill="1" applyBorder="1" applyAlignment="1"/>
    <xf numFmtId="167" fontId="1" fillId="9" borderId="0" xfId="0" applyFont="1" applyFill="1" applyBorder="1" applyAlignment="1"/>
    <xf numFmtId="167" fontId="0" fillId="9" borderId="0" xfId="0" applyFill="1" applyBorder="1"/>
    <xf numFmtId="167" fontId="0" fillId="9" borderId="14" xfId="0" applyFill="1" applyBorder="1"/>
    <xf numFmtId="167" fontId="1" fillId="9" borderId="18" xfId="0" applyFont="1" applyFill="1" applyBorder="1" applyAlignment="1">
      <alignment vertical="center"/>
    </xf>
    <xf numFmtId="167" fontId="0" fillId="9" borderId="18" xfId="0" applyFill="1" applyBorder="1"/>
    <xf numFmtId="167" fontId="0" fillId="9" borderId="17" xfId="0" applyFill="1" applyBorder="1"/>
    <xf numFmtId="167" fontId="1" fillId="9" borderId="53" xfId="0" applyFont="1" applyFill="1" applyBorder="1" applyAlignment="1">
      <alignment vertical="top"/>
    </xf>
    <xf numFmtId="167" fontId="1" fillId="9" borderId="54" xfId="0" applyFont="1" applyFill="1" applyBorder="1" applyAlignment="1">
      <alignment vertical="top"/>
    </xf>
    <xf numFmtId="167" fontId="1" fillId="9" borderId="55" xfId="0" applyFont="1" applyFill="1" applyBorder="1" applyAlignment="1">
      <alignment vertical="top"/>
    </xf>
    <xf numFmtId="167" fontId="1" fillId="9" borderId="50" xfId="2" applyFont="1" applyFill="1" applyBorder="1" applyAlignment="1">
      <alignment vertical="center"/>
    </xf>
    <xf numFmtId="167" fontId="1" fillId="9" borderId="49" xfId="2" applyFont="1" applyFill="1" applyBorder="1" applyAlignment="1">
      <alignment vertical="center"/>
    </xf>
    <xf numFmtId="167" fontId="1" fillId="9" borderId="51" xfId="2" applyFont="1" applyFill="1" applyBorder="1" applyAlignment="1">
      <alignment vertical="center"/>
    </xf>
    <xf numFmtId="167" fontId="1" fillId="9" borderId="52" xfId="2" applyFont="1" applyFill="1" applyBorder="1" applyAlignment="1">
      <alignment vertical="center"/>
    </xf>
    <xf numFmtId="167" fontId="1" fillId="9" borderId="3" xfId="2" applyFont="1" applyFill="1" applyBorder="1" applyAlignment="1">
      <alignment vertical="center"/>
    </xf>
    <xf numFmtId="167" fontId="1" fillId="9" borderId="0" xfId="2" applyFont="1" applyFill="1" applyBorder="1" applyAlignment="1">
      <alignment vertical="center"/>
    </xf>
    <xf numFmtId="167" fontId="1" fillId="9" borderId="14" xfId="2" applyFont="1" applyFill="1" applyBorder="1" applyAlignment="1">
      <alignment vertical="center"/>
    </xf>
    <xf numFmtId="167" fontId="13" fillId="0" borderId="0" xfId="0" quotePrefix="1" applyFont="1" applyAlignment="1"/>
    <xf numFmtId="167" fontId="1" fillId="9" borderId="3" xfId="2" applyFont="1" applyFill="1" applyBorder="1" applyAlignment="1"/>
    <xf numFmtId="168" fontId="26" fillId="8" borderId="1" xfId="0" applyNumberFormat="1" applyFont="1" applyFill="1" applyBorder="1"/>
    <xf numFmtId="167" fontId="13" fillId="0" borderId="3" xfId="0" applyFont="1" applyBorder="1" applyAlignment="1"/>
    <xf numFmtId="167" fontId="1" fillId="4" borderId="2" xfId="0" applyFont="1" applyFill="1" applyBorder="1"/>
    <xf numFmtId="167" fontId="1" fillId="9" borderId="3" xfId="0" applyFont="1" applyFill="1" applyBorder="1" applyAlignment="1">
      <alignment horizontal="center"/>
    </xf>
    <xf numFmtId="167" fontId="1" fillId="9" borderId="0" xfId="0" applyFont="1" applyFill="1" applyBorder="1" applyAlignment="1">
      <alignment horizontal="center"/>
    </xf>
    <xf numFmtId="0" fontId="1" fillId="0" borderId="0" xfId="4" applyFont="1" applyProtection="1">
      <protection locked="0"/>
    </xf>
    <xf numFmtId="0" fontId="1" fillId="0" borderId="9" xfId="4" applyFont="1" applyBorder="1" applyProtection="1">
      <protection locked="0"/>
    </xf>
    <xf numFmtId="167" fontId="1" fillId="3" borderId="2" xfId="0" applyFont="1" applyFill="1" applyBorder="1" applyAlignment="1" applyProtection="1">
      <alignment horizontal="left"/>
      <protection locked="0"/>
    </xf>
    <xf numFmtId="167" fontId="1" fillId="0" borderId="76" xfId="0" applyFont="1" applyBorder="1" applyAlignment="1" applyProtection="1">
      <protection locked="0"/>
    </xf>
    <xf numFmtId="167" fontId="1" fillId="13" borderId="2" xfId="0" applyFont="1" applyFill="1" applyBorder="1" applyAlignment="1" applyProtection="1">
      <alignment horizontal="left"/>
      <protection locked="0"/>
    </xf>
    <xf numFmtId="167" fontId="1" fillId="0" borderId="77" xfId="0" applyFont="1" applyBorder="1" applyAlignment="1" applyProtection="1">
      <protection locked="0"/>
    </xf>
    <xf numFmtId="167" fontId="1" fillId="5" borderId="2" xfId="0" applyFont="1" applyFill="1" applyBorder="1" applyAlignment="1" applyProtection="1">
      <alignment horizontal="left"/>
      <protection locked="0"/>
    </xf>
    <xf numFmtId="167" fontId="1" fillId="14" borderId="2" xfId="0" applyFont="1" applyFill="1" applyBorder="1" applyAlignment="1" applyProtection="1">
      <alignment horizontal="left"/>
      <protection locked="0"/>
    </xf>
    <xf numFmtId="167" fontId="1" fillId="4" borderId="2" xfId="0" applyFont="1" applyFill="1" applyBorder="1" applyAlignment="1" applyProtection="1">
      <alignment horizontal="left"/>
      <protection locked="0"/>
    </xf>
    <xf numFmtId="167" fontId="1" fillId="0" borderId="78" xfId="0" applyFont="1" applyBorder="1" applyAlignment="1" applyProtection="1">
      <protection locked="0"/>
    </xf>
    <xf numFmtId="0" fontId="22" fillId="10" borderId="4" xfId="4" applyFont="1" applyFill="1" applyBorder="1" applyAlignment="1" applyProtection="1">
      <alignment horizontal="center" vertical="center"/>
      <protection locked="0"/>
    </xf>
    <xf numFmtId="0" fontId="22" fillId="10" borderId="28" xfId="4" applyFont="1" applyFill="1" applyBorder="1" applyAlignment="1" applyProtection="1">
      <alignment horizontal="center" vertical="center"/>
      <protection locked="0"/>
    </xf>
    <xf numFmtId="0" fontId="21" fillId="0" borderId="0" xfId="4" applyFont="1" applyProtection="1">
      <protection locked="0"/>
    </xf>
    <xf numFmtId="0" fontId="1" fillId="0" borderId="0" xfId="4" applyFont="1" applyBorder="1" applyProtection="1">
      <protection locked="0"/>
    </xf>
    <xf numFmtId="0" fontId="18" fillId="0" borderId="10" xfId="4" applyFont="1" applyBorder="1" applyAlignment="1" applyProtection="1">
      <alignment horizontal="center" vertical="center" wrapText="1"/>
      <protection locked="0"/>
    </xf>
    <xf numFmtId="0" fontId="1" fillId="0" borderId="30" xfId="4" applyFont="1" applyBorder="1" applyAlignment="1" applyProtection="1">
      <alignment horizontal="left" vertical="center" wrapText="1"/>
      <protection locked="0"/>
    </xf>
    <xf numFmtId="0" fontId="1" fillId="3" borderId="41" xfId="4" applyFont="1" applyFill="1" applyBorder="1" applyAlignment="1" applyProtection="1">
      <alignment horizontal="center" vertical="center"/>
      <protection locked="0"/>
    </xf>
    <xf numFmtId="0" fontId="1" fillId="13" borderId="8" xfId="4" applyFont="1" applyFill="1" applyBorder="1" applyAlignment="1" applyProtection="1">
      <alignment horizontal="center" vertical="center"/>
      <protection locked="0"/>
    </xf>
    <xf numFmtId="0" fontId="1" fillId="0" borderId="8" xfId="4" applyFont="1" applyBorder="1" applyAlignment="1" applyProtection="1">
      <protection locked="0"/>
    </xf>
    <xf numFmtId="0" fontId="1" fillId="0" borderId="33" xfId="4" applyFont="1" applyBorder="1" applyAlignment="1" applyProtection="1">
      <alignment horizontal="left" vertical="center" wrapText="1"/>
      <protection locked="0"/>
    </xf>
    <xf numFmtId="0" fontId="1" fillId="0" borderId="72" xfId="4" applyFont="1" applyBorder="1" applyAlignment="1" applyProtection="1">
      <alignment horizontal="left" vertical="center" wrapText="1"/>
      <protection locked="0"/>
    </xf>
    <xf numFmtId="0" fontId="1" fillId="0" borderId="4" xfId="4" applyFont="1" applyBorder="1" applyAlignment="1" applyProtection="1">
      <alignment horizontal="left" vertical="center" wrapText="1"/>
      <protection locked="0"/>
    </xf>
    <xf numFmtId="0" fontId="1" fillId="0" borderId="4" xfId="4" applyFont="1" applyBorder="1" applyAlignment="1" applyProtection="1">
      <alignment horizontal="center"/>
      <protection locked="0"/>
    </xf>
    <xf numFmtId="0" fontId="1" fillId="0" borderId="28" xfId="4" applyFont="1" applyBorder="1" applyAlignment="1" applyProtection="1">
      <alignment horizontal="left" vertical="center" wrapText="1"/>
      <protection locked="0"/>
    </xf>
    <xf numFmtId="167" fontId="1" fillId="13" borderId="23" xfId="0" applyFont="1" applyFill="1" applyBorder="1" applyAlignment="1" applyProtection="1">
      <alignment horizontal="center" vertical="center"/>
      <protection locked="0"/>
    </xf>
    <xf numFmtId="0" fontId="1" fillId="0" borderId="4" xfId="4" applyFont="1" applyBorder="1" applyAlignment="1" applyProtection="1">
      <alignment vertical="center"/>
      <protection locked="0"/>
    </xf>
    <xf numFmtId="167" fontId="1" fillId="0" borderId="4" xfId="0" applyFont="1" applyBorder="1" applyAlignment="1" applyProtection="1">
      <alignment vertical="center" wrapText="1"/>
      <protection locked="0"/>
    </xf>
    <xf numFmtId="0" fontId="12" fillId="0" borderId="11" xfId="4" applyFont="1" applyBorder="1" applyAlignment="1" applyProtection="1">
      <alignment vertical="center"/>
      <protection locked="0"/>
    </xf>
    <xf numFmtId="167" fontId="1" fillId="0" borderId="0" xfId="0" applyFont="1" applyAlignment="1" applyProtection="1">
      <protection locked="0"/>
    </xf>
    <xf numFmtId="167" fontId="5" fillId="10" borderId="21" xfId="0" applyFont="1" applyFill="1" applyBorder="1" applyAlignment="1" applyProtection="1">
      <alignment horizontal="center" vertical="center"/>
      <protection locked="0"/>
    </xf>
    <xf numFmtId="167" fontId="5" fillId="10" borderId="16" xfId="0" applyFont="1" applyFill="1" applyBorder="1" applyAlignment="1" applyProtection="1">
      <alignment horizontal="center" vertical="center"/>
      <protection locked="0"/>
    </xf>
    <xf numFmtId="167" fontId="1" fillId="3" borderId="43" xfId="0" applyFont="1" applyFill="1" applyBorder="1" applyAlignment="1" applyProtection="1">
      <alignment horizontal="center" vertical="center"/>
      <protection locked="0"/>
    </xf>
    <xf numFmtId="9" fontId="1" fillId="3" borderId="1" xfId="5" applyFont="1" applyFill="1" applyBorder="1" applyAlignment="1" applyProtection="1">
      <alignment horizontal="center" vertical="center"/>
      <protection locked="0"/>
    </xf>
    <xf numFmtId="9" fontId="1" fillId="3" borderId="29" xfId="5" applyFont="1" applyFill="1" applyBorder="1" applyAlignment="1" applyProtection="1">
      <alignment horizontal="center" vertical="center"/>
      <protection locked="0"/>
    </xf>
    <xf numFmtId="167" fontId="1" fillId="3" borderId="44" xfId="0" applyFont="1" applyFill="1" applyBorder="1" applyAlignment="1" applyProtection="1">
      <alignment horizontal="center" vertical="center"/>
      <protection locked="0"/>
    </xf>
    <xf numFmtId="9" fontId="1" fillId="3" borderId="10" xfId="5" applyFont="1" applyFill="1" applyBorder="1" applyAlignment="1" applyProtection="1">
      <alignment horizontal="center" vertical="center"/>
      <protection locked="0"/>
    </xf>
    <xf numFmtId="9" fontId="1" fillId="3" borderId="30" xfId="5" applyFont="1" applyFill="1" applyBorder="1" applyAlignment="1" applyProtection="1">
      <alignment horizontal="center" vertical="center"/>
      <protection locked="0"/>
    </xf>
    <xf numFmtId="168" fontId="1" fillId="13" borderId="24" xfId="0" applyNumberFormat="1" applyFont="1" applyFill="1" applyBorder="1" applyAlignment="1" applyProtection="1">
      <alignment horizontal="center" vertical="center"/>
      <protection locked="0"/>
    </xf>
    <xf numFmtId="0" fontId="1" fillId="0" borderId="21" xfId="4" applyFont="1" applyBorder="1" applyAlignment="1" applyProtection="1">
      <alignment vertical="center"/>
      <protection locked="0"/>
    </xf>
    <xf numFmtId="168" fontId="1" fillId="13" borderId="44" xfId="0" applyNumberFormat="1" applyFont="1" applyFill="1" applyBorder="1" applyAlignment="1" applyProtection="1">
      <alignment horizontal="center" vertical="center"/>
      <protection locked="0"/>
    </xf>
    <xf numFmtId="0" fontId="1" fillId="0" borderId="10" xfId="4" applyFont="1" applyBorder="1" applyAlignment="1" applyProtection="1">
      <alignment vertical="center"/>
      <protection locked="0"/>
    </xf>
    <xf numFmtId="0" fontId="1" fillId="0" borderId="0" xfId="4" applyFont="1" applyFill="1" applyProtection="1">
      <protection locked="0"/>
    </xf>
    <xf numFmtId="0" fontId="1" fillId="0" borderId="9" xfId="4" applyFont="1" applyFill="1" applyBorder="1" applyProtection="1">
      <protection locked="0"/>
    </xf>
    <xf numFmtId="167" fontId="1" fillId="3" borderId="24" xfId="0" applyFont="1" applyFill="1" applyBorder="1" applyAlignment="1" applyProtection="1">
      <alignment horizontal="center" vertical="center" wrapText="1"/>
      <protection locked="0"/>
    </xf>
    <xf numFmtId="0" fontId="1" fillId="0" borderId="21" xfId="4" applyFont="1" applyFill="1" applyBorder="1" applyAlignment="1" applyProtection="1">
      <alignment horizontal="left" vertical="center"/>
      <protection locked="0"/>
    </xf>
    <xf numFmtId="167" fontId="1" fillId="3" borderId="25" xfId="0" applyFont="1" applyFill="1" applyBorder="1" applyAlignment="1" applyProtection="1">
      <alignment horizontal="center" vertical="center" wrapText="1"/>
      <protection locked="0"/>
    </xf>
    <xf numFmtId="167" fontId="1" fillId="0" borderId="10" xfId="0" applyFont="1" applyFill="1" applyBorder="1" applyAlignment="1" applyProtection="1">
      <alignment horizontal="left" vertical="center" wrapText="1"/>
      <protection locked="0"/>
    </xf>
    <xf numFmtId="167" fontId="5" fillId="0" borderId="0" xfId="0" applyFont="1" applyFill="1" applyBorder="1" applyAlignment="1" applyProtection="1">
      <alignment vertical="center" wrapText="1"/>
      <protection locked="0"/>
    </xf>
    <xf numFmtId="167" fontId="3" fillId="0" borderId="0" xfId="0" applyFont="1" applyFill="1" applyBorder="1" applyAlignment="1" applyProtection="1">
      <alignment vertical="center"/>
      <protection locked="0"/>
    </xf>
    <xf numFmtId="167" fontId="1" fillId="0" borderId="0" xfId="0" applyFont="1" applyProtection="1">
      <protection locked="0"/>
    </xf>
    <xf numFmtId="167" fontId="1" fillId="0" borderId="0" xfId="0" applyFont="1" applyFill="1" applyBorder="1" applyAlignment="1" applyProtection="1">
      <alignment horizontal="left"/>
      <protection locked="0"/>
    </xf>
    <xf numFmtId="167" fontId="1" fillId="0" borderId="0" xfId="0" applyFont="1" applyFill="1" applyBorder="1" applyAlignment="1" applyProtection="1">
      <protection locked="0"/>
    </xf>
    <xf numFmtId="167" fontId="1" fillId="0" borderId="0" xfId="0" applyFont="1" applyFill="1" applyProtection="1">
      <protection locked="0"/>
    </xf>
    <xf numFmtId="167" fontId="1" fillId="0" borderId="0" xfId="0" applyFont="1" applyAlignment="1" applyProtection="1">
      <alignment horizontal="left" indent="1"/>
      <protection locked="0"/>
    </xf>
    <xf numFmtId="167" fontId="1" fillId="0" borderId="0" xfId="0" applyFont="1" applyFill="1" applyAlignment="1" applyProtection="1">
      <protection locked="0"/>
    </xf>
    <xf numFmtId="167" fontId="15" fillId="0" borderId="15" xfId="0" applyFont="1" applyBorder="1" applyProtection="1">
      <protection locked="0"/>
    </xf>
    <xf numFmtId="167" fontId="15" fillId="0" borderId="19" xfId="0" applyFont="1" applyBorder="1" applyProtection="1">
      <protection locked="0"/>
    </xf>
    <xf numFmtId="167" fontId="13" fillId="0" borderId="3" xfId="0" applyFont="1" applyBorder="1" applyProtection="1">
      <protection locked="0"/>
    </xf>
    <xf numFmtId="167" fontId="13" fillId="0" borderId="0" xfId="0" applyFont="1" applyBorder="1" applyProtection="1">
      <protection locked="0"/>
    </xf>
    <xf numFmtId="167" fontId="13" fillId="0" borderId="3" xfId="0" applyFont="1" applyBorder="1" applyAlignment="1" applyProtection="1">
      <alignment wrapText="1"/>
      <protection locked="0"/>
    </xf>
    <xf numFmtId="167" fontId="13" fillId="0" borderId="0" xfId="0" applyFont="1" applyBorder="1" applyAlignment="1" applyProtection="1">
      <alignment wrapText="1"/>
      <protection locked="0"/>
    </xf>
    <xf numFmtId="167" fontId="13" fillId="0" borderId="3" xfId="0" applyFont="1" applyBorder="1" applyAlignment="1" applyProtection="1">
      <alignment vertical="top" wrapText="1"/>
      <protection locked="0"/>
    </xf>
    <xf numFmtId="167" fontId="13" fillId="0" borderId="0" xfId="0" applyFont="1" applyBorder="1" applyAlignment="1" applyProtection="1">
      <alignment vertical="top" wrapText="1"/>
      <protection locked="0"/>
    </xf>
    <xf numFmtId="167" fontId="13" fillId="0" borderId="20" xfId="0" applyFont="1" applyBorder="1" applyAlignment="1" applyProtection="1">
      <alignment wrapText="1"/>
      <protection locked="0"/>
    </xf>
    <xf numFmtId="167" fontId="13" fillId="0" borderId="18" xfId="0" applyFont="1" applyBorder="1" applyAlignment="1" applyProtection="1">
      <alignment wrapText="1"/>
      <protection locked="0"/>
    </xf>
    <xf numFmtId="3" fontId="1" fillId="5" borderId="22" xfId="4" applyNumberFormat="1" applyFont="1" applyFill="1" applyBorder="1" applyAlignment="1" applyProtection="1">
      <alignment horizontal="center" vertical="center"/>
    </xf>
    <xf numFmtId="37" fontId="7" fillId="5" borderId="32" xfId="1" applyNumberFormat="1" applyFont="1" applyFill="1" applyBorder="1" applyAlignment="1" applyProtection="1">
      <alignment horizontal="center" vertical="center" wrapText="1"/>
    </xf>
    <xf numFmtId="3" fontId="7" fillId="5" borderId="31" xfId="1" applyNumberFormat="1" applyFont="1" applyFill="1" applyBorder="1" applyAlignment="1" applyProtection="1">
      <alignment horizontal="center" vertical="center" wrapText="1"/>
    </xf>
    <xf numFmtId="0" fontId="21" fillId="0" borderId="0" xfId="4" applyFont="1" applyBorder="1" applyProtection="1">
      <protection locked="0"/>
    </xf>
    <xf numFmtId="0" fontId="21" fillId="0" borderId="9" xfId="4" applyFont="1" applyBorder="1" applyProtection="1">
      <protection locked="0"/>
    </xf>
    <xf numFmtId="167" fontId="7" fillId="9" borderId="90" xfId="0" applyFont="1" applyFill="1" applyBorder="1" applyAlignment="1" applyProtection="1">
      <alignment horizontal="right"/>
      <protection locked="0"/>
    </xf>
    <xf numFmtId="167" fontId="7" fillId="9" borderId="91" xfId="0" applyFont="1" applyFill="1" applyBorder="1" applyAlignment="1" applyProtection="1">
      <alignment horizontal="right"/>
      <protection locked="0"/>
    </xf>
    <xf numFmtId="167" fontId="7" fillId="9" borderId="92" xfId="0" applyFont="1" applyFill="1" applyBorder="1" applyAlignment="1" applyProtection="1">
      <alignment horizontal="right"/>
      <protection locked="0"/>
    </xf>
    <xf numFmtId="0" fontId="6" fillId="0" borderId="0" xfId="4" applyFont="1" applyFill="1" applyBorder="1" applyAlignment="1" applyProtection="1">
      <alignment vertical="center" wrapText="1"/>
      <protection locked="0"/>
    </xf>
    <xf numFmtId="0" fontId="1" fillId="0" borderId="0" xfId="4" applyNumberFormat="1" applyFont="1" applyFill="1" applyBorder="1" applyAlignment="1" applyProtection="1">
      <alignment vertical="center" wrapText="1"/>
      <protection locked="0"/>
    </xf>
    <xf numFmtId="0" fontId="23" fillId="0" borderId="45" xfId="4" applyFont="1" applyBorder="1" applyAlignment="1" applyProtection="1">
      <alignment horizontal="left" vertical="center" wrapText="1"/>
      <protection locked="0"/>
    </xf>
    <xf numFmtId="0" fontId="23" fillId="0" borderId="95" xfId="4" applyFont="1" applyBorder="1" applyAlignment="1" applyProtection="1">
      <alignment vertical="center" wrapText="1"/>
      <protection locked="0"/>
    </xf>
    <xf numFmtId="0" fontId="1" fillId="0" borderId="27" xfId="4" applyFont="1" applyBorder="1" applyAlignment="1" applyProtection="1">
      <alignment vertical="center"/>
      <protection locked="0"/>
    </xf>
    <xf numFmtId="0" fontId="1" fillId="0" borderId="8" xfId="4" applyFont="1" applyBorder="1" applyAlignment="1" applyProtection="1">
      <alignment vertical="center"/>
      <protection locked="0"/>
    </xf>
    <xf numFmtId="167" fontId="1" fillId="0" borderId="0" xfId="0" applyFont="1" applyFill="1" applyBorder="1" applyAlignment="1">
      <alignment horizontal="center"/>
    </xf>
    <xf numFmtId="167" fontId="0" fillId="9" borderId="3" xfId="0" applyFill="1" applyBorder="1" applyAlignment="1">
      <alignment vertical="center"/>
    </xf>
    <xf numFmtId="167" fontId="0" fillId="9" borderId="14" xfId="0" applyFill="1" applyBorder="1" applyAlignment="1">
      <alignment vertical="center"/>
    </xf>
    <xf numFmtId="0" fontId="14" fillId="0" borderId="18" xfId="2" applyNumberFormat="1" applyFont="1" applyBorder="1" applyAlignment="1" applyProtection="1">
      <alignment horizontal="left" vertical="center"/>
      <protection locked="0"/>
    </xf>
    <xf numFmtId="167" fontId="1" fillId="13" borderId="31" xfId="0" applyFont="1" applyFill="1" applyBorder="1" applyAlignment="1" applyProtection="1">
      <alignment horizontal="center" vertical="center"/>
      <protection locked="0"/>
    </xf>
    <xf numFmtId="0" fontId="1" fillId="0" borderId="27" xfId="4" applyFont="1" applyBorder="1" applyAlignment="1" applyProtection="1">
      <alignment horizontal="left" vertical="center" wrapText="1"/>
      <protection locked="0"/>
    </xf>
    <xf numFmtId="0" fontId="1" fillId="0" borderId="8" xfId="4" applyFont="1" applyBorder="1" applyAlignment="1" applyProtection="1">
      <alignment horizontal="left" vertical="center" wrapText="1"/>
      <protection locked="0"/>
    </xf>
    <xf numFmtId="0" fontId="1" fillId="0" borderId="0" xfId="4" applyFont="1" applyFill="1" applyBorder="1" applyProtection="1">
      <protection locked="0"/>
    </xf>
    <xf numFmtId="167" fontId="5" fillId="10" borderId="24" xfId="0" applyFont="1" applyFill="1" applyBorder="1" applyAlignment="1" applyProtection="1">
      <alignment horizontal="center" vertical="center"/>
      <protection locked="0"/>
    </xf>
    <xf numFmtId="0" fontId="14" fillId="0" borderId="96" xfId="2" applyNumberFormat="1" applyFont="1" applyBorder="1" applyAlignment="1" applyProtection="1">
      <alignment horizontal="left" vertical="center" wrapText="1"/>
      <protection locked="0"/>
    </xf>
    <xf numFmtId="0" fontId="23" fillId="0" borderId="4" xfId="4" applyFont="1" applyBorder="1" applyAlignment="1" applyProtection="1">
      <alignment horizontal="left" vertical="center" wrapText="1"/>
      <protection locked="0"/>
    </xf>
    <xf numFmtId="167" fontId="12" fillId="9" borderId="36" xfId="0" applyFont="1" applyFill="1" applyBorder="1" applyAlignment="1">
      <alignment horizontal="left"/>
    </xf>
    <xf numFmtId="167" fontId="12" fillId="9" borderId="37" xfId="0" applyFont="1" applyFill="1" applyBorder="1" applyAlignment="1">
      <alignment horizontal="left"/>
    </xf>
    <xf numFmtId="167" fontId="12" fillId="9" borderId="59" xfId="0" applyFont="1" applyFill="1" applyBorder="1" applyAlignment="1">
      <alignment horizontal="left"/>
    </xf>
    <xf numFmtId="167" fontId="14" fillId="9" borderId="0" xfId="2" applyFont="1" applyFill="1" applyBorder="1" applyAlignment="1">
      <alignment horizontal="left" vertical="center"/>
    </xf>
    <xf numFmtId="167" fontId="7" fillId="9" borderId="43" xfId="0" applyFont="1" applyFill="1" applyBorder="1" applyAlignment="1">
      <alignment horizontal="right"/>
    </xf>
    <xf numFmtId="167" fontId="7" fillId="9" borderId="37" xfId="0" applyFont="1" applyFill="1" applyBorder="1" applyAlignment="1">
      <alignment horizontal="right"/>
    </xf>
    <xf numFmtId="167" fontId="12" fillId="9" borderId="12" xfId="0" applyFont="1" applyFill="1" applyBorder="1" applyAlignment="1">
      <alignment horizontal="left"/>
    </xf>
    <xf numFmtId="167" fontId="12" fillId="9" borderId="61" xfId="0" applyFont="1" applyFill="1" applyBorder="1" applyAlignment="1">
      <alignment horizontal="left"/>
    </xf>
    <xf numFmtId="167" fontId="12" fillId="9" borderId="62" xfId="0" applyFont="1" applyFill="1" applyBorder="1" applyAlignment="1">
      <alignment horizontal="left"/>
    </xf>
    <xf numFmtId="167" fontId="3" fillId="10" borderId="22" xfId="0" applyFont="1" applyFill="1" applyBorder="1" applyAlignment="1">
      <alignment horizontal="center" vertical="center"/>
    </xf>
    <xf numFmtId="167" fontId="3" fillId="10" borderId="11" xfId="0" applyFont="1" applyFill="1" applyBorder="1" applyAlignment="1">
      <alignment horizontal="center" vertical="center"/>
    </xf>
    <xf numFmtId="167" fontId="3" fillId="10" borderId="35" xfId="0" applyFont="1" applyFill="1" applyBorder="1" applyAlignment="1">
      <alignment horizontal="center" vertical="center"/>
    </xf>
    <xf numFmtId="167" fontId="0" fillId="9" borderId="15" xfId="0" applyFill="1" applyBorder="1" applyAlignment="1">
      <alignment horizontal="center"/>
    </xf>
    <xf numFmtId="167" fontId="0" fillId="9" borderId="19" xfId="0" applyFill="1" applyBorder="1" applyAlignment="1">
      <alignment horizontal="center"/>
    </xf>
    <xf numFmtId="167" fontId="0" fillId="9" borderId="16" xfId="0" applyFill="1" applyBorder="1" applyAlignment="1">
      <alignment horizontal="center"/>
    </xf>
    <xf numFmtId="167" fontId="3" fillId="10" borderId="15" xfId="0" applyFont="1" applyFill="1" applyBorder="1" applyAlignment="1">
      <alignment horizontal="center" vertical="center"/>
    </xf>
    <xf numFmtId="167" fontId="3" fillId="10" borderId="19" xfId="0" applyFont="1" applyFill="1" applyBorder="1" applyAlignment="1">
      <alignment horizontal="center" vertical="center"/>
    </xf>
    <xf numFmtId="167" fontId="3" fillId="10" borderId="16" xfId="0" applyFont="1" applyFill="1" applyBorder="1" applyAlignment="1">
      <alignment horizontal="center" vertical="center"/>
    </xf>
    <xf numFmtId="167" fontId="7" fillId="9" borderId="24" xfId="0" applyFont="1" applyFill="1" applyBorder="1" applyAlignment="1">
      <alignment horizontal="right"/>
    </xf>
    <xf numFmtId="167" fontId="7" fillId="9" borderId="13" xfId="0" applyFont="1" applyFill="1" applyBorder="1" applyAlignment="1">
      <alignment horizontal="right"/>
    </xf>
    <xf numFmtId="167" fontId="7" fillId="9" borderId="58" xfId="0" applyFont="1" applyFill="1" applyBorder="1" applyAlignment="1">
      <alignment horizontal="right"/>
    </xf>
    <xf numFmtId="167" fontId="7" fillId="9" borderId="36" xfId="0" applyFont="1" applyFill="1" applyBorder="1" applyAlignment="1">
      <alignment horizontal="right"/>
    </xf>
    <xf numFmtId="167" fontId="12" fillId="9" borderId="13" xfId="0" applyFont="1" applyFill="1" applyBorder="1" applyAlignment="1">
      <alignment horizontal="left"/>
    </xf>
    <xf numFmtId="167" fontId="12" fillId="9" borderId="79" xfId="0" applyFont="1" applyFill="1" applyBorder="1" applyAlignment="1">
      <alignment horizontal="left"/>
    </xf>
    <xf numFmtId="167" fontId="12" fillId="9" borderId="94" xfId="0" applyFont="1" applyFill="1" applyBorder="1" applyAlignment="1">
      <alignment horizontal="left"/>
    </xf>
    <xf numFmtId="167" fontId="1" fillId="9" borderId="3" xfId="0" applyFont="1" applyFill="1" applyBorder="1" applyAlignment="1">
      <alignment horizontal="center"/>
    </xf>
    <xf numFmtId="167" fontId="1" fillId="9" borderId="0" xfId="0" applyFont="1" applyFill="1" applyBorder="1" applyAlignment="1">
      <alignment horizontal="center"/>
    </xf>
    <xf numFmtId="167" fontId="1" fillId="9" borderId="14" xfId="0" applyFont="1" applyFill="1" applyBorder="1" applyAlignment="1">
      <alignment horizontal="center"/>
    </xf>
    <xf numFmtId="0" fontId="14" fillId="9" borderId="0" xfId="2" applyNumberFormat="1" applyFont="1" applyFill="1" applyBorder="1" applyAlignment="1">
      <alignment horizontal="left" vertical="center"/>
    </xf>
    <xf numFmtId="0" fontId="14" fillId="9" borderId="0" xfId="3" applyFont="1" applyFill="1" applyBorder="1" applyAlignment="1">
      <alignment horizontal="left" vertical="center"/>
    </xf>
    <xf numFmtId="167" fontId="8" fillId="9" borderId="0" xfId="0" applyFont="1" applyFill="1" applyBorder="1" applyAlignment="1">
      <alignment horizontal="left" vertical="center" wrapText="1"/>
    </xf>
    <xf numFmtId="167" fontId="1" fillId="9" borderId="0" xfId="0" applyFont="1" applyFill="1" applyBorder="1" applyAlignment="1">
      <alignment horizontal="left" vertical="center" wrapText="1"/>
    </xf>
    <xf numFmtId="167" fontId="7" fillId="9" borderId="44" xfId="0" applyFont="1" applyFill="1" applyBorder="1" applyAlignment="1">
      <alignment horizontal="right"/>
    </xf>
    <xf numFmtId="167" fontId="7" fillId="9" borderId="61" xfId="0" applyFont="1" applyFill="1" applyBorder="1" applyAlignment="1">
      <alignment horizontal="right"/>
    </xf>
    <xf numFmtId="167" fontId="1" fillId="9" borderId="19" xfId="0" applyFont="1" applyFill="1" applyBorder="1" applyAlignment="1">
      <alignment horizontal="left"/>
    </xf>
    <xf numFmtId="167" fontId="1" fillId="9" borderId="16" xfId="0" applyFont="1" applyFill="1" applyBorder="1" applyAlignment="1">
      <alignment horizontal="left"/>
    </xf>
    <xf numFmtId="167" fontId="7" fillId="9" borderId="15" xfId="0" applyFont="1" applyFill="1" applyBorder="1" applyAlignment="1">
      <alignment horizontal="left" vertical="center" wrapText="1"/>
    </xf>
    <xf numFmtId="167" fontId="7" fillId="9" borderId="19" xfId="0" applyFont="1" applyFill="1" applyBorder="1" applyAlignment="1">
      <alignment horizontal="left" vertical="center" wrapText="1"/>
    </xf>
    <xf numFmtId="167" fontId="7" fillId="9" borderId="16" xfId="0" applyFont="1" applyFill="1" applyBorder="1" applyAlignment="1">
      <alignment horizontal="left" vertical="center" wrapText="1"/>
    </xf>
    <xf numFmtId="167" fontId="7" fillId="9" borderId="3" xfId="0" applyFont="1" applyFill="1" applyBorder="1" applyAlignment="1">
      <alignment horizontal="left" vertical="center" wrapText="1"/>
    </xf>
    <xf numFmtId="167" fontId="7" fillId="9" borderId="0" xfId="0" applyFont="1" applyFill="1" applyBorder="1" applyAlignment="1">
      <alignment horizontal="left" vertical="center" wrapText="1"/>
    </xf>
    <xf numFmtId="167" fontId="7" fillId="9" borderId="14" xfId="0" applyFont="1" applyFill="1" applyBorder="1" applyAlignment="1">
      <alignment horizontal="left" vertical="center" wrapText="1"/>
    </xf>
    <xf numFmtId="167" fontId="7" fillId="9" borderId="20" xfId="0" applyFont="1" applyFill="1" applyBorder="1" applyAlignment="1">
      <alignment horizontal="left" vertical="center" wrapText="1"/>
    </xf>
    <xf numFmtId="167" fontId="7" fillId="9" borderId="18" xfId="0" applyFont="1" applyFill="1" applyBorder="1" applyAlignment="1">
      <alignment horizontal="left" vertical="center" wrapText="1"/>
    </xf>
    <xf numFmtId="167" fontId="7" fillId="9" borderId="17" xfId="0" applyFont="1" applyFill="1" applyBorder="1" applyAlignment="1">
      <alignment horizontal="left" vertical="center" wrapText="1"/>
    </xf>
    <xf numFmtId="167" fontId="1" fillId="9" borderId="20" xfId="0" applyFont="1" applyFill="1" applyBorder="1" applyAlignment="1">
      <alignment horizontal="left"/>
    </xf>
    <xf numFmtId="167" fontId="1" fillId="9" borderId="18" xfId="0" applyFont="1" applyFill="1" applyBorder="1" applyAlignment="1">
      <alignment horizontal="left"/>
    </xf>
    <xf numFmtId="167" fontId="1" fillId="9" borderId="17" xfId="0" applyFont="1" applyFill="1" applyBorder="1" applyAlignment="1">
      <alignment horizontal="left"/>
    </xf>
    <xf numFmtId="167" fontId="1" fillId="9" borderId="0" xfId="0" applyFont="1" applyFill="1" applyBorder="1" applyAlignment="1">
      <alignment horizontal="left"/>
    </xf>
    <xf numFmtId="167" fontId="1" fillId="9" borderId="14" xfId="0" applyFont="1" applyFill="1" applyBorder="1" applyAlignment="1">
      <alignment horizontal="left"/>
    </xf>
    <xf numFmtId="0" fontId="22" fillId="10" borderId="5" xfId="4" applyFont="1" applyFill="1" applyBorder="1" applyAlignment="1" applyProtection="1">
      <alignment horizontal="center" vertical="center"/>
      <protection locked="0"/>
    </xf>
    <xf numFmtId="0" fontId="22" fillId="10" borderId="11" xfId="4" applyFont="1" applyFill="1" applyBorder="1" applyAlignment="1" applyProtection="1">
      <alignment horizontal="center" vertical="center"/>
      <protection locked="0"/>
    </xf>
    <xf numFmtId="0" fontId="22" fillId="10" borderId="46" xfId="4" applyFont="1" applyFill="1" applyBorder="1" applyAlignment="1" applyProtection="1">
      <alignment horizontal="center" vertical="center"/>
      <protection locked="0"/>
    </xf>
    <xf numFmtId="3" fontId="1" fillId="13" borderId="32" xfId="0" applyNumberFormat="1" applyFont="1" applyFill="1" applyBorder="1" applyAlignment="1" applyProtection="1">
      <alignment horizontal="center" vertical="center"/>
      <protection locked="0"/>
    </xf>
    <xf numFmtId="3" fontId="1" fillId="13" borderId="9" xfId="0" applyNumberFormat="1" applyFont="1" applyFill="1" applyBorder="1" applyAlignment="1" applyProtection="1">
      <alignment horizontal="center" vertical="center"/>
      <protection locked="0"/>
    </xf>
    <xf numFmtId="3" fontId="1" fillId="13" borderId="70" xfId="0" applyNumberFormat="1" applyFont="1" applyFill="1" applyBorder="1" applyAlignment="1" applyProtection="1">
      <alignment horizontal="center" vertical="center"/>
      <protection locked="0"/>
    </xf>
    <xf numFmtId="0" fontId="1" fillId="0" borderId="21" xfId="4" applyFont="1" applyFill="1" applyBorder="1" applyAlignment="1" applyProtection="1">
      <alignment horizontal="left" vertical="center" wrapText="1"/>
      <protection locked="0"/>
    </xf>
    <xf numFmtId="0" fontId="1" fillId="0" borderId="27" xfId="4" applyFont="1" applyFill="1" applyBorder="1" applyAlignment="1" applyProtection="1">
      <alignment horizontal="left" vertical="center" wrapText="1"/>
      <protection locked="0"/>
    </xf>
    <xf numFmtId="0" fontId="1" fillId="0" borderId="21" xfId="4" applyFont="1" applyFill="1" applyBorder="1" applyAlignment="1" applyProtection="1">
      <alignment horizontal="center"/>
      <protection locked="0"/>
    </xf>
    <xf numFmtId="0" fontId="1" fillId="0" borderId="27" xfId="4" applyFont="1" applyFill="1" applyBorder="1" applyAlignment="1" applyProtection="1">
      <alignment horizontal="center"/>
      <protection locked="0"/>
    </xf>
    <xf numFmtId="167" fontId="5" fillId="0" borderId="20" xfId="0" applyFont="1" applyFill="1" applyBorder="1" applyAlignment="1" applyProtection="1">
      <alignment horizontal="center" vertical="center"/>
      <protection locked="0"/>
    </xf>
    <xf numFmtId="167" fontId="5" fillId="0" borderId="18" xfId="0" applyFont="1" applyFill="1" applyBorder="1" applyAlignment="1" applyProtection="1">
      <alignment horizontal="center" vertical="center"/>
      <protection locked="0"/>
    </xf>
    <xf numFmtId="167" fontId="5" fillId="0" borderId="17" xfId="0" applyFont="1" applyFill="1" applyBorder="1" applyAlignment="1" applyProtection="1">
      <alignment horizontal="center" vertical="center"/>
      <protection locked="0"/>
    </xf>
    <xf numFmtId="0" fontId="1" fillId="0" borderId="45" xfId="4" applyFont="1" applyBorder="1" applyAlignment="1" applyProtection="1">
      <alignment horizontal="left" vertical="center" wrapText="1"/>
      <protection locked="0"/>
    </xf>
    <xf numFmtId="0" fontId="1" fillId="0" borderId="34" xfId="4" applyFont="1" applyBorder="1" applyAlignment="1" applyProtection="1">
      <alignment horizontal="left" vertical="center"/>
      <protection locked="0"/>
    </xf>
    <xf numFmtId="167" fontId="1" fillId="0" borderId="40" xfId="0" applyFont="1" applyBorder="1" applyAlignment="1" applyProtection="1">
      <alignment horizontal="left" vertical="center" wrapText="1"/>
      <protection locked="0"/>
    </xf>
    <xf numFmtId="167" fontId="1" fillId="0" borderId="19" xfId="0" applyFont="1" applyBorder="1" applyAlignment="1" applyProtection="1">
      <alignment horizontal="left" vertical="center" wrapText="1"/>
      <protection locked="0"/>
    </xf>
    <xf numFmtId="167" fontId="1" fillId="0" borderId="32" xfId="0" applyFont="1" applyBorder="1" applyAlignment="1" applyProtection="1">
      <alignment horizontal="left" vertical="center" wrapText="1"/>
      <protection locked="0"/>
    </xf>
    <xf numFmtId="167" fontId="1" fillId="0" borderId="74" xfId="0" applyFont="1" applyBorder="1" applyAlignment="1" applyProtection="1">
      <alignment horizontal="left" vertical="center" wrapText="1"/>
      <protection locked="0"/>
    </xf>
    <xf numFmtId="167" fontId="1" fillId="0" borderId="18" xfId="0" applyFont="1" applyBorder="1" applyAlignment="1" applyProtection="1">
      <alignment horizontal="left" vertical="center" wrapText="1"/>
      <protection locked="0"/>
    </xf>
    <xf numFmtId="167" fontId="1" fillId="0" borderId="75" xfId="0" applyFont="1" applyBorder="1" applyAlignment="1" applyProtection="1">
      <alignment horizontal="left" vertical="center" wrapText="1"/>
      <protection locked="0"/>
    </xf>
    <xf numFmtId="167" fontId="14" fillId="0" borderId="84" xfId="2" applyFont="1" applyBorder="1" applyAlignment="1" applyProtection="1">
      <alignment horizontal="left" vertical="center"/>
      <protection locked="0"/>
    </xf>
    <xf numFmtId="167" fontId="14" fillId="0" borderId="56" xfId="2" applyFont="1" applyBorder="1" applyAlignment="1" applyProtection="1">
      <alignment horizontal="left" vertical="center"/>
      <protection locked="0"/>
    </xf>
    <xf numFmtId="167" fontId="14" fillId="0" borderId="85" xfId="2" applyFont="1" applyBorder="1" applyAlignment="1" applyProtection="1">
      <alignment horizontal="left" vertical="center"/>
      <protection locked="0"/>
    </xf>
    <xf numFmtId="167" fontId="1" fillId="0" borderId="86" xfId="0" applyFont="1" applyBorder="1" applyAlignment="1" applyProtection="1">
      <alignment horizontal="left" vertical="center" wrapText="1"/>
      <protection locked="0"/>
    </xf>
    <xf numFmtId="167" fontId="1" fillId="0" borderId="54" xfId="0" applyFont="1" applyBorder="1" applyAlignment="1" applyProtection="1">
      <alignment horizontal="left" vertical="center" wrapText="1"/>
      <protection locked="0"/>
    </xf>
    <xf numFmtId="167" fontId="1" fillId="0" borderId="87" xfId="0" applyFont="1" applyBorder="1" applyAlignment="1" applyProtection="1">
      <alignment horizontal="left" vertical="center" wrapText="1"/>
      <protection locked="0"/>
    </xf>
    <xf numFmtId="167" fontId="5" fillId="0" borderId="22" xfId="0" applyFont="1" applyFill="1" applyBorder="1" applyAlignment="1" applyProtection="1">
      <alignment horizontal="center" vertical="center" wrapText="1"/>
      <protection locked="0"/>
    </xf>
    <xf numFmtId="167" fontId="5" fillId="0" borderId="11" xfId="0" applyFont="1" applyFill="1" applyBorder="1" applyAlignment="1" applyProtection="1">
      <alignment horizontal="center" vertical="center" wrapText="1"/>
      <protection locked="0"/>
    </xf>
    <xf numFmtId="167" fontId="5" fillId="0" borderId="35" xfId="0" applyFont="1" applyFill="1" applyBorder="1" applyAlignment="1" applyProtection="1">
      <alignment horizontal="center" vertical="center" wrapText="1"/>
      <protection locked="0"/>
    </xf>
    <xf numFmtId="0" fontId="14" fillId="0" borderId="45" xfId="2" applyNumberFormat="1" applyFont="1" applyBorder="1" applyAlignment="1" applyProtection="1">
      <alignment horizontal="left" vertical="center" wrapText="1"/>
      <protection locked="0"/>
    </xf>
    <xf numFmtId="0" fontId="14" fillId="0" borderId="34" xfId="2" applyNumberFormat="1" applyFont="1" applyBorder="1" applyAlignment="1" applyProtection="1">
      <alignment horizontal="left" vertical="center" wrapText="1"/>
      <protection locked="0"/>
    </xf>
    <xf numFmtId="0" fontId="6" fillId="0" borderId="32" xfId="4" applyFont="1" applyFill="1" applyBorder="1" applyAlignment="1" applyProtection="1">
      <alignment horizontal="center" vertical="center" wrapText="1"/>
      <protection locked="0"/>
    </xf>
    <xf numFmtId="0" fontId="6" fillId="0" borderId="75" xfId="4" applyFont="1" applyFill="1" applyBorder="1" applyAlignment="1" applyProtection="1">
      <alignment horizontal="center" vertical="center" wrapText="1"/>
      <protection locked="0"/>
    </xf>
    <xf numFmtId="167" fontId="8" fillId="3" borderId="38" xfId="0" applyFont="1" applyFill="1" applyBorder="1" applyAlignment="1" applyProtection="1">
      <alignment horizontal="center" vertical="center" wrapText="1"/>
      <protection locked="0"/>
    </xf>
    <xf numFmtId="167" fontId="8" fillId="3" borderId="32" xfId="0" applyFont="1" applyFill="1" applyBorder="1" applyAlignment="1" applyProtection="1">
      <alignment horizontal="center" vertical="center" wrapText="1"/>
      <protection locked="0"/>
    </xf>
    <xf numFmtId="167" fontId="8" fillId="3" borderId="39" xfId="0" applyFont="1" applyFill="1" applyBorder="1" applyAlignment="1" applyProtection="1">
      <alignment horizontal="center" vertical="center" wrapText="1"/>
      <protection locked="0"/>
    </xf>
    <xf numFmtId="167" fontId="8" fillId="3" borderId="75" xfId="0" applyFont="1" applyFill="1" applyBorder="1" applyAlignment="1" applyProtection="1">
      <alignment horizontal="center" vertical="center" wrapText="1"/>
      <protection locked="0"/>
    </xf>
    <xf numFmtId="0" fontId="1" fillId="0" borderId="5" xfId="4" applyFont="1" applyBorder="1" applyAlignment="1" applyProtection="1">
      <alignment horizontal="left" vertical="center" wrapText="1"/>
      <protection locked="0"/>
    </xf>
    <xf numFmtId="0" fontId="1" fillId="0" borderId="11" xfId="4" applyFont="1" applyBorder="1" applyAlignment="1" applyProtection="1">
      <alignment horizontal="left" vertical="center" wrapText="1"/>
      <protection locked="0"/>
    </xf>
    <xf numFmtId="0" fontId="1" fillId="0" borderId="46" xfId="4" applyFont="1" applyBorder="1" applyAlignment="1" applyProtection="1">
      <alignment horizontal="left" vertical="center" wrapText="1"/>
      <protection locked="0"/>
    </xf>
    <xf numFmtId="167" fontId="1" fillId="0" borderId="8" xfId="0" applyFont="1" applyBorder="1" applyAlignment="1" applyProtection="1">
      <alignment horizontal="left"/>
      <protection locked="0"/>
    </xf>
    <xf numFmtId="167" fontId="1" fillId="0" borderId="10" xfId="0" applyFont="1" applyBorder="1" applyAlignment="1" applyProtection="1">
      <alignment horizontal="left"/>
      <protection locked="0"/>
    </xf>
    <xf numFmtId="0" fontId="7" fillId="0" borderId="8" xfId="4" applyFont="1" applyBorder="1" applyAlignment="1" applyProtection="1">
      <alignment horizontal="left" vertical="top" wrapText="1"/>
      <protection locked="0"/>
    </xf>
    <xf numFmtId="0" fontId="7" fillId="0" borderId="10" xfId="4" applyFont="1" applyBorder="1" applyAlignment="1" applyProtection="1">
      <alignment horizontal="left" vertical="top" wrapText="1"/>
      <protection locked="0"/>
    </xf>
    <xf numFmtId="0" fontId="23" fillId="0" borderId="12" xfId="4" applyFont="1" applyBorder="1" applyAlignment="1" applyProtection="1">
      <alignment horizontal="left" vertical="center" wrapText="1"/>
      <protection locked="0"/>
    </xf>
    <xf numFmtId="0" fontId="23" fillId="0" borderId="61" xfId="4" applyFont="1" applyBorder="1" applyAlignment="1" applyProtection="1">
      <alignment horizontal="left" vertical="center" wrapText="1"/>
      <protection locked="0"/>
    </xf>
    <xf numFmtId="0" fontId="23" fillId="0" borderId="31" xfId="4" applyFont="1" applyBorder="1" applyAlignment="1" applyProtection="1">
      <alignment horizontal="left" vertical="center" wrapText="1"/>
      <protection locked="0"/>
    </xf>
    <xf numFmtId="0" fontId="1" fillId="0" borderId="8" xfId="4" applyFont="1" applyBorder="1" applyAlignment="1" applyProtection="1">
      <alignment horizontal="left" vertical="center" wrapText="1"/>
      <protection locked="0"/>
    </xf>
    <xf numFmtId="0" fontId="1" fillId="0" borderId="10" xfId="4" applyFont="1" applyBorder="1" applyAlignment="1" applyProtection="1">
      <alignment horizontal="left" vertical="center" wrapText="1"/>
      <protection locked="0"/>
    </xf>
    <xf numFmtId="167" fontId="5" fillId="0" borderId="19" xfId="0" applyFont="1" applyFill="1" applyBorder="1" applyAlignment="1" applyProtection="1">
      <alignment horizontal="center" vertical="center"/>
      <protection locked="0"/>
    </xf>
    <xf numFmtId="167" fontId="5" fillId="0" borderId="16" xfId="0" applyFont="1" applyFill="1" applyBorder="1" applyAlignment="1" applyProtection="1">
      <alignment horizontal="center" vertical="center"/>
      <protection locked="0"/>
    </xf>
    <xf numFmtId="167" fontId="5" fillId="0" borderId="0" xfId="0" applyFont="1" applyFill="1" applyBorder="1" applyAlignment="1" applyProtection="1">
      <alignment horizontal="center" vertical="center"/>
      <protection locked="0"/>
    </xf>
    <xf numFmtId="167" fontId="5" fillId="0" borderId="14" xfId="0" applyFont="1" applyFill="1" applyBorder="1" applyAlignment="1" applyProtection="1">
      <alignment horizontal="center" vertical="center"/>
      <protection locked="0"/>
    </xf>
    <xf numFmtId="167" fontId="1" fillId="0" borderId="11" xfId="0" applyFont="1" applyBorder="1" applyAlignment="1" applyProtection="1">
      <alignment horizontal="center"/>
      <protection locked="0"/>
    </xf>
    <xf numFmtId="0" fontId="1" fillId="0" borderId="22" xfId="4" applyFont="1" applyBorder="1" applyAlignment="1" applyProtection="1">
      <alignment horizontal="center"/>
      <protection locked="0"/>
    </xf>
    <xf numFmtId="0" fontId="1" fillId="0" borderId="11" xfId="4" applyFont="1" applyBorder="1" applyAlignment="1" applyProtection="1">
      <alignment horizontal="center"/>
      <protection locked="0"/>
    </xf>
    <xf numFmtId="0" fontId="1" fillId="0" borderId="35" xfId="4" applyFont="1" applyBorder="1" applyAlignment="1" applyProtection="1">
      <alignment horizontal="center"/>
      <protection locked="0"/>
    </xf>
    <xf numFmtId="0" fontId="1" fillId="0" borderId="60" xfId="4" applyFont="1" applyBorder="1" applyAlignment="1" applyProtection="1">
      <alignment horizontal="left" vertical="center" wrapText="1"/>
      <protection locked="0"/>
    </xf>
    <xf numFmtId="0" fontId="1" fillId="0" borderId="6" xfId="4" applyFont="1" applyBorder="1" applyAlignment="1" applyProtection="1">
      <alignment horizontal="left" vertical="center" wrapText="1"/>
      <protection locked="0"/>
    </xf>
    <xf numFmtId="0" fontId="1" fillId="0" borderId="7" xfId="4" applyFont="1" applyBorder="1" applyAlignment="1" applyProtection="1">
      <alignment horizontal="left" vertical="center" wrapText="1"/>
      <protection locked="0"/>
    </xf>
    <xf numFmtId="0" fontId="1" fillId="0" borderId="74" xfId="4" applyFont="1" applyBorder="1" applyAlignment="1" applyProtection="1">
      <alignment horizontal="left" vertical="center" wrapText="1"/>
      <protection locked="0"/>
    </xf>
    <xf numFmtId="0" fontId="1" fillId="0" borderId="18" xfId="4" applyFont="1" applyBorder="1" applyAlignment="1" applyProtection="1">
      <alignment horizontal="left" vertical="center" wrapText="1"/>
      <protection locked="0"/>
    </xf>
    <xf numFmtId="0" fontId="1" fillId="0" borderId="75" xfId="4" applyFont="1" applyBorder="1" applyAlignment="1" applyProtection="1">
      <alignment horizontal="left" vertical="center" wrapText="1"/>
      <protection locked="0"/>
    </xf>
    <xf numFmtId="0" fontId="1" fillId="0" borderId="13" xfId="4" applyFont="1" applyBorder="1" applyAlignment="1" applyProtection="1">
      <alignment horizontal="left" vertical="center"/>
      <protection locked="0"/>
    </xf>
    <xf numFmtId="0" fontId="1" fillId="0" borderId="79" xfId="4" applyFont="1" applyBorder="1" applyAlignment="1" applyProtection="1">
      <alignment horizontal="left" vertical="center"/>
      <protection locked="0"/>
    </xf>
    <xf numFmtId="0" fontId="1" fillId="0" borderId="42" xfId="4" applyFont="1" applyBorder="1" applyAlignment="1" applyProtection="1">
      <alignment horizontal="left" vertical="center"/>
      <protection locked="0"/>
    </xf>
    <xf numFmtId="167" fontId="1" fillId="9" borderId="43" xfId="0" applyFont="1" applyFill="1" applyBorder="1" applyAlignment="1" applyProtection="1">
      <alignment horizontal="left"/>
    </xf>
    <xf numFmtId="167" fontId="1" fillId="9" borderId="37" xfId="0" applyFont="1" applyFill="1" applyBorder="1" applyAlignment="1" applyProtection="1">
      <alignment horizontal="left"/>
    </xf>
    <xf numFmtId="167" fontId="1" fillId="9" borderId="59" xfId="0" applyFont="1" applyFill="1" applyBorder="1" applyAlignment="1" applyProtection="1">
      <alignment horizontal="left"/>
    </xf>
    <xf numFmtId="0" fontId="23" fillId="0" borderId="32" xfId="4" applyFont="1" applyBorder="1" applyAlignment="1" applyProtection="1">
      <alignment horizontal="left" vertical="center" wrapText="1"/>
      <protection locked="0"/>
    </xf>
    <xf numFmtId="0" fontId="23" fillId="0" borderId="9" xfId="4" applyFont="1" applyBorder="1" applyAlignment="1" applyProtection="1">
      <alignment horizontal="left" vertical="center" wrapText="1"/>
      <protection locked="0"/>
    </xf>
    <xf numFmtId="0" fontId="23" fillId="0" borderId="70" xfId="4" applyFont="1" applyBorder="1" applyAlignment="1" applyProtection="1">
      <alignment horizontal="left" vertical="center" wrapText="1"/>
      <protection locked="0"/>
    </xf>
    <xf numFmtId="167" fontId="8" fillId="3" borderId="22" xfId="0" applyFont="1" applyFill="1" applyBorder="1" applyAlignment="1" applyProtection="1">
      <alignment horizontal="center" vertical="center" wrapText="1"/>
      <protection locked="0"/>
    </xf>
    <xf numFmtId="167" fontId="8" fillId="3" borderId="35" xfId="0" applyFont="1" applyFill="1" applyBorder="1" applyAlignment="1" applyProtection="1">
      <alignment horizontal="center" vertical="center" wrapText="1"/>
      <protection locked="0"/>
    </xf>
    <xf numFmtId="0" fontId="1" fillId="13" borderId="47" xfId="4" applyNumberFormat="1" applyFont="1" applyFill="1" applyBorder="1" applyAlignment="1" applyProtection="1">
      <alignment horizontal="center" vertical="center" wrapText="1"/>
      <protection locked="0"/>
    </xf>
    <xf numFmtId="0" fontId="1" fillId="13" borderId="48" xfId="4" applyNumberFormat="1" applyFont="1" applyFill="1" applyBorder="1" applyAlignment="1" applyProtection="1">
      <alignment horizontal="center" vertical="center" wrapText="1"/>
      <protection locked="0"/>
    </xf>
    <xf numFmtId="167" fontId="1" fillId="13" borderId="42" xfId="0" applyFont="1" applyFill="1" applyBorder="1" applyAlignment="1" applyProtection="1">
      <alignment horizontal="center" vertical="center"/>
      <protection locked="0"/>
    </xf>
    <xf numFmtId="167" fontId="1" fillId="13" borderId="31" xfId="0" applyFont="1" applyFill="1" applyBorder="1" applyAlignment="1" applyProtection="1">
      <alignment horizontal="center" vertical="center"/>
      <protection locked="0"/>
    </xf>
    <xf numFmtId="167" fontId="5" fillId="9" borderId="22" xfId="0" applyFont="1" applyFill="1" applyBorder="1" applyAlignment="1" applyProtection="1">
      <alignment horizontal="center" vertical="center"/>
      <protection locked="0"/>
    </xf>
    <xf numFmtId="167" fontId="5" fillId="9" borderId="35" xfId="0" applyFont="1" applyFill="1" applyBorder="1" applyAlignment="1" applyProtection="1">
      <alignment horizontal="center" vertical="center"/>
      <protection locked="0"/>
    </xf>
    <xf numFmtId="167" fontId="5" fillId="0" borderId="64" xfId="0" applyFont="1" applyFill="1" applyBorder="1" applyAlignment="1" applyProtection="1">
      <alignment horizontal="center" vertical="center"/>
      <protection locked="0"/>
    </xf>
    <xf numFmtId="167" fontId="5" fillId="0" borderId="97" xfId="0" applyFont="1" applyFill="1" applyBorder="1" applyAlignment="1" applyProtection="1">
      <alignment horizontal="center" vertical="center"/>
      <protection locked="0"/>
    </xf>
    <xf numFmtId="0" fontId="1" fillId="0" borderId="80" xfId="4" applyFont="1" applyBorder="1" applyAlignment="1" applyProtection="1">
      <alignment horizontal="center"/>
      <protection locked="0"/>
    </xf>
    <xf numFmtId="0" fontId="1" fillId="0" borderId="81" xfId="4" applyFont="1" applyBorder="1" applyAlignment="1" applyProtection="1">
      <alignment horizontal="center"/>
      <protection locked="0"/>
    </xf>
    <xf numFmtId="167" fontId="29" fillId="10" borderId="22" xfId="0" applyFont="1" applyFill="1" applyBorder="1" applyAlignment="1" applyProtection="1">
      <alignment horizontal="center" vertical="center"/>
      <protection locked="0"/>
    </xf>
    <xf numFmtId="167" fontId="29" fillId="10" borderId="11" xfId="0" applyFont="1" applyFill="1" applyBorder="1" applyAlignment="1" applyProtection="1">
      <alignment horizontal="center" vertical="center"/>
      <protection locked="0"/>
    </xf>
    <xf numFmtId="167" fontId="29" fillId="10" borderId="35" xfId="0" applyFont="1" applyFill="1" applyBorder="1" applyAlignment="1" applyProtection="1">
      <alignment horizontal="center" vertical="center"/>
      <protection locked="0"/>
    </xf>
    <xf numFmtId="167" fontId="1" fillId="0" borderId="80" xfId="0" applyFont="1" applyFill="1" applyBorder="1" applyAlignment="1" applyProtection="1">
      <alignment horizontal="center"/>
      <protection locked="0"/>
    </xf>
    <xf numFmtId="167" fontId="1" fillId="0" borderId="81" xfId="0" applyFont="1" applyFill="1" applyBorder="1" applyAlignment="1" applyProtection="1">
      <alignment horizontal="center"/>
      <protection locked="0"/>
    </xf>
    <xf numFmtId="167" fontId="1" fillId="0" borderId="3" xfId="0" applyFont="1" applyBorder="1" applyAlignment="1" applyProtection="1">
      <alignment horizontal="center"/>
      <protection locked="0"/>
    </xf>
    <xf numFmtId="167" fontId="1" fillId="0" borderId="14" xfId="0" applyFont="1" applyBorder="1" applyAlignment="1" applyProtection="1">
      <alignment horizontal="center"/>
      <protection locked="0"/>
    </xf>
    <xf numFmtId="167" fontId="1" fillId="9" borderId="41" xfId="0" applyFont="1" applyFill="1" applyBorder="1" applyAlignment="1" applyProtection="1">
      <alignment horizontal="left"/>
    </xf>
    <xf numFmtId="167" fontId="1" fillId="9" borderId="79" xfId="0" applyFont="1" applyFill="1" applyBorder="1" applyAlignment="1" applyProtection="1">
      <alignment horizontal="left"/>
    </xf>
    <xf numFmtId="167" fontId="1" fillId="9" borderId="94" xfId="0" applyFont="1" applyFill="1" applyBorder="1" applyAlignment="1" applyProtection="1">
      <alignment horizontal="left"/>
    </xf>
    <xf numFmtId="167" fontId="1" fillId="0" borderId="0" xfId="0" applyFont="1" applyBorder="1" applyAlignment="1" applyProtection="1">
      <alignment horizontal="center"/>
      <protection locked="0"/>
    </xf>
    <xf numFmtId="167" fontId="1" fillId="0" borderId="81" xfId="0" applyFont="1" applyBorder="1" applyAlignment="1" applyProtection="1">
      <alignment horizontal="center"/>
      <protection locked="0"/>
    </xf>
    <xf numFmtId="0" fontId="1" fillId="0" borderId="19" xfId="4" applyFont="1" applyBorder="1" applyAlignment="1" applyProtection="1">
      <alignment horizontal="center"/>
      <protection locked="0"/>
    </xf>
    <xf numFmtId="0" fontId="1" fillId="0" borderId="0" xfId="4" applyFont="1" applyBorder="1" applyAlignment="1" applyProtection="1">
      <alignment horizontal="center"/>
      <protection locked="0"/>
    </xf>
    <xf numFmtId="0" fontId="1" fillId="0" borderId="18" xfId="4" applyFont="1" applyBorder="1" applyAlignment="1" applyProtection="1">
      <alignment horizontal="center"/>
      <protection locked="0"/>
    </xf>
    <xf numFmtId="0" fontId="14" fillId="0" borderId="71" xfId="2" applyNumberFormat="1" applyFont="1" applyBorder="1" applyAlignment="1" applyProtection="1">
      <alignment horizontal="left" vertical="center" wrapText="1"/>
      <protection locked="0"/>
    </xf>
    <xf numFmtId="0" fontId="12" fillId="0" borderId="69" xfId="4" applyFont="1" applyBorder="1" applyAlignment="1" applyProtection="1">
      <alignment horizontal="left" vertical="center" wrapText="1"/>
      <protection locked="0"/>
    </xf>
    <xf numFmtId="0" fontId="18" fillId="0" borderId="21" xfId="4" applyFont="1" applyBorder="1" applyAlignment="1" applyProtection="1">
      <alignment horizontal="center" vertical="center" wrapText="1"/>
      <protection locked="0"/>
    </xf>
    <xf numFmtId="0" fontId="18" fillId="0" borderId="65" xfId="4" applyFont="1" applyBorder="1" applyAlignment="1" applyProtection="1">
      <alignment horizontal="center" vertical="center" wrapText="1"/>
      <protection locked="0"/>
    </xf>
    <xf numFmtId="0" fontId="18" fillId="0" borderId="68" xfId="4" applyFont="1" applyBorder="1" applyAlignment="1" applyProtection="1">
      <alignment horizontal="center" vertical="center" wrapText="1"/>
      <protection locked="0"/>
    </xf>
    <xf numFmtId="0" fontId="1" fillId="0" borderId="8" xfId="4" applyFont="1" applyBorder="1" applyAlignment="1" applyProtection="1">
      <alignment horizontal="left" vertical="center"/>
      <protection locked="0"/>
    </xf>
    <xf numFmtId="0" fontId="1" fillId="0" borderId="10" xfId="4" applyFont="1" applyBorder="1" applyAlignment="1" applyProtection="1">
      <alignment horizontal="left" vertical="center"/>
      <protection locked="0"/>
    </xf>
    <xf numFmtId="0" fontId="1" fillId="0" borderId="15" xfId="4" applyFont="1" applyFill="1" applyBorder="1" applyAlignment="1" applyProtection="1">
      <alignment horizontal="center"/>
      <protection locked="0"/>
    </xf>
    <xf numFmtId="0" fontId="1" fillId="0" borderId="19" xfId="4" applyFont="1" applyFill="1" applyBorder="1" applyAlignment="1" applyProtection="1">
      <alignment horizontal="center"/>
      <protection locked="0"/>
    </xf>
    <xf numFmtId="0" fontId="1" fillId="0" borderId="16" xfId="4" applyFont="1" applyFill="1" applyBorder="1" applyAlignment="1" applyProtection="1">
      <alignment horizontal="center"/>
      <protection locked="0"/>
    </xf>
    <xf numFmtId="167" fontId="8" fillId="3" borderId="24" xfId="0" applyFont="1" applyFill="1" applyBorder="1" applyAlignment="1" applyProtection="1">
      <alignment horizontal="center" vertical="center"/>
      <protection locked="0"/>
    </xf>
    <xf numFmtId="167" fontId="8" fillId="3" borderId="33" xfId="0" applyFont="1" applyFill="1" applyBorder="1" applyAlignment="1" applyProtection="1">
      <alignment horizontal="center" vertical="center"/>
      <protection locked="0"/>
    </xf>
    <xf numFmtId="167" fontId="8" fillId="3" borderId="25" xfId="0" applyFont="1" applyFill="1" applyBorder="1" applyAlignment="1" applyProtection="1">
      <alignment horizontal="center" vertical="center"/>
      <protection locked="0"/>
    </xf>
    <xf numFmtId="167" fontId="8" fillId="3" borderId="30" xfId="0" applyFont="1" applyFill="1" applyBorder="1" applyAlignment="1" applyProtection="1">
      <alignment horizontal="center" vertical="center"/>
      <protection locked="0"/>
    </xf>
    <xf numFmtId="167" fontId="27" fillId="3" borderId="38" xfId="0" applyFont="1" applyFill="1" applyBorder="1" applyAlignment="1" applyProtection="1">
      <alignment horizontal="center" vertical="center" wrapText="1"/>
      <protection locked="0"/>
    </xf>
    <xf numFmtId="167" fontId="27" fillId="3" borderId="19" xfId="0" applyFont="1" applyFill="1" applyBorder="1" applyAlignment="1" applyProtection="1">
      <alignment horizontal="center" vertical="center" wrapText="1"/>
      <protection locked="0"/>
    </xf>
    <xf numFmtId="167" fontId="27" fillId="3" borderId="39" xfId="0" applyFont="1" applyFill="1" applyBorder="1" applyAlignment="1" applyProtection="1">
      <alignment horizontal="center" vertical="center" wrapText="1"/>
      <protection locked="0"/>
    </xf>
    <xf numFmtId="167" fontId="27" fillId="3" borderId="18" xfId="0" applyFont="1" applyFill="1" applyBorder="1" applyAlignment="1" applyProtection="1">
      <alignment horizontal="center" vertical="center" wrapText="1"/>
      <protection locked="0"/>
    </xf>
    <xf numFmtId="167" fontId="22" fillId="10" borderId="22" xfId="0" applyFont="1" applyFill="1" applyBorder="1" applyAlignment="1" applyProtection="1">
      <alignment horizontal="center" vertical="center"/>
      <protection locked="0"/>
    </xf>
    <xf numFmtId="167" fontId="22" fillId="10" borderId="46" xfId="0" applyFont="1" applyFill="1" applyBorder="1" applyAlignment="1" applyProtection="1">
      <alignment horizontal="center" vertical="center"/>
      <protection locked="0"/>
    </xf>
    <xf numFmtId="0" fontId="1" fillId="0" borderId="34" xfId="4" applyFont="1" applyBorder="1" applyAlignment="1" applyProtection="1">
      <alignment horizontal="left" vertical="center" wrapText="1"/>
      <protection locked="0"/>
    </xf>
    <xf numFmtId="0" fontId="8" fillId="3" borderId="38" xfId="4" applyFont="1" applyFill="1" applyBorder="1" applyAlignment="1" applyProtection="1">
      <alignment horizontal="center" vertical="center"/>
      <protection locked="0"/>
    </xf>
    <xf numFmtId="0" fontId="8" fillId="3" borderId="63" xfId="4" applyFont="1" applyFill="1" applyBorder="1" applyAlignment="1" applyProtection="1">
      <alignment horizontal="center" vertical="center"/>
      <protection locked="0"/>
    </xf>
    <xf numFmtId="0" fontId="8" fillId="3" borderId="39" xfId="4" applyFont="1" applyFill="1" applyBorder="1" applyAlignment="1" applyProtection="1">
      <alignment horizontal="center" vertical="center"/>
      <protection locked="0"/>
    </xf>
    <xf numFmtId="0" fontId="1" fillId="3" borderId="73" xfId="4" applyFont="1" applyFill="1" applyBorder="1" applyAlignment="1" applyProtection="1">
      <alignment horizontal="center" vertical="center"/>
      <protection locked="0"/>
    </xf>
    <xf numFmtId="0" fontId="1" fillId="3" borderId="20" xfId="4" applyFont="1" applyFill="1" applyBorder="1" applyAlignment="1" applyProtection="1">
      <alignment horizontal="center" vertical="center"/>
      <protection locked="0"/>
    </xf>
    <xf numFmtId="0" fontId="8" fillId="3" borderId="22" xfId="4" applyFont="1" applyFill="1" applyBorder="1" applyAlignment="1" applyProtection="1">
      <alignment horizontal="center" vertical="center"/>
      <protection locked="0"/>
    </xf>
    <xf numFmtId="0" fontId="8" fillId="3" borderId="35" xfId="4" applyFont="1" applyFill="1" applyBorder="1" applyAlignment="1" applyProtection="1">
      <alignment horizontal="center" vertical="center"/>
      <protection locked="0"/>
    </xf>
    <xf numFmtId="167" fontId="8" fillId="3" borderId="22" xfId="0" applyFont="1" applyFill="1" applyBorder="1" applyAlignment="1" applyProtection="1">
      <alignment horizontal="center" vertical="center"/>
      <protection locked="0"/>
    </xf>
    <xf numFmtId="167" fontId="8" fillId="3" borderId="35" xfId="0" applyFont="1" applyFill="1" applyBorder="1" applyAlignment="1" applyProtection="1">
      <alignment horizontal="center" vertical="center"/>
      <protection locked="0"/>
    </xf>
    <xf numFmtId="0" fontId="1" fillId="0" borderId="13" xfId="4" applyFont="1" applyBorder="1" applyAlignment="1" applyProtection="1">
      <alignment horizontal="left" vertical="center" wrapText="1"/>
      <protection locked="0"/>
    </xf>
    <xf numFmtId="0" fontId="1" fillId="0" borderId="79" xfId="4" applyFont="1" applyBorder="1" applyAlignment="1" applyProtection="1">
      <alignment horizontal="left" vertical="center" wrapText="1"/>
      <protection locked="0"/>
    </xf>
    <xf numFmtId="0" fontId="1" fillId="0" borderId="42" xfId="4" applyFont="1" applyBorder="1" applyAlignment="1" applyProtection="1">
      <alignment horizontal="left" vertical="center" wrapText="1"/>
      <protection locked="0"/>
    </xf>
    <xf numFmtId="0" fontId="1" fillId="0" borderId="21" xfId="4" applyFont="1" applyBorder="1" applyAlignment="1" applyProtection="1">
      <alignment horizontal="left" vertical="center" wrapText="1"/>
      <protection locked="0"/>
    </xf>
    <xf numFmtId="0" fontId="1" fillId="0" borderId="27" xfId="4" applyFont="1" applyBorder="1" applyAlignment="1" applyProtection="1">
      <alignment horizontal="left" vertical="center" wrapText="1"/>
      <protection locked="0"/>
    </xf>
    <xf numFmtId="167" fontId="5" fillId="0" borderId="80" xfId="0" applyFont="1" applyFill="1" applyBorder="1" applyAlignment="1" applyProtection="1">
      <alignment horizontal="center" vertical="center" wrapText="1"/>
      <protection locked="0"/>
    </xf>
    <xf numFmtId="167" fontId="5" fillId="0" borderId="81" xfId="0" applyFont="1" applyFill="1" applyBorder="1" applyAlignment="1" applyProtection="1">
      <alignment horizontal="center" vertical="center" wrapText="1"/>
      <protection locked="0"/>
    </xf>
    <xf numFmtId="167" fontId="5" fillId="0" borderId="80" xfId="0" applyFont="1" applyFill="1" applyBorder="1" applyAlignment="1" applyProtection="1">
      <alignment horizontal="center" vertical="center"/>
      <protection locked="0"/>
    </xf>
    <xf numFmtId="167" fontId="5" fillId="0" borderId="81" xfId="0" applyFont="1" applyFill="1" applyBorder="1" applyAlignment="1" applyProtection="1">
      <alignment horizontal="center" vertical="center"/>
      <protection locked="0"/>
    </xf>
    <xf numFmtId="167" fontId="8" fillId="3" borderId="15" xfId="0" applyFont="1" applyFill="1" applyBorder="1" applyAlignment="1" applyProtection="1">
      <alignment horizontal="center" vertical="center" wrapText="1"/>
      <protection locked="0"/>
    </xf>
    <xf numFmtId="167" fontId="8" fillId="3" borderId="16" xfId="0" applyFont="1" applyFill="1" applyBorder="1" applyAlignment="1" applyProtection="1">
      <alignment horizontal="center" vertical="center" wrapText="1"/>
      <protection locked="0"/>
    </xf>
    <xf numFmtId="167" fontId="8" fillId="3" borderId="3" xfId="0" applyFont="1" applyFill="1" applyBorder="1" applyAlignment="1" applyProtection="1">
      <alignment horizontal="center" vertical="center" wrapText="1"/>
      <protection locked="0"/>
    </xf>
    <xf numFmtId="167" fontId="8" fillId="3" borderId="14" xfId="0" applyFont="1" applyFill="1" applyBorder="1" applyAlignment="1" applyProtection="1">
      <alignment horizontal="center" vertical="center" wrapText="1"/>
      <protection locked="0"/>
    </xf>
    <xf numFmtId="167" fontId="8" fillId="3" borderId="20" xfId="0" applyFont="1" applyFill="1" applyBorder="1" applyAlignment="1" applyProtection="1">
      <alignment horizontal="center" vertical="center" wrapText="1"/>
      <protection locked="0"/>
    </xf>
    <xf numFmtId="167" fontId="8" fillId="3" borderId="17" xfId="0" applyFont="1" applyFill="1" applyBorder="1" applyAlignment="1" applyProtection="1">
      <alignment horizontal="center" vertical="center" wrapText="1"/>
      <protection locked="0"/>
    </xf>
    <xf numFmtId="167" fontId="1" fillId="9" borderId="44" xfId="0" applyFont="1" applyFill="1" applyBorder="1" applyAlignment="1" applyProtection="1">
      <alignment horizontal="left"/>
    </xf>
    <xf numFmtId="167" fontId="1" fillId="9" borderId="61" xfId="0" applyFont="1" applyFill="1" applyBorder="1" applyAlignment="1" applyProtection="1">
      <alignment horizontal="left"/>
    </xf>
    <xf numFmtId="167" fontId="1" fillId="9" borderId="62" xfId="0" applyFont="1" applyFill="1" applyBorder="1" applyAlignment="1" applyProtection="1">
      <alignment horizontal="left"/>
    </xf>
    <xf numFmtId="0" fontId="8" fillId="0" borderId="22" xfId="4" applyFont="1" applyFill="1" applyBorder="1" applyAlignment="1" applyProtection="1">
      <alignment horizontal="center" vertical="center"/>
      <protection locked="0"/>
    </xf>
    <xf numFmtId="0" fontId="8" fillId="0" borderId="11" xfId="4" applyFont="1" applyFill="1" applyBorder="1" applyAlignment="1" applyProtection="1">
      <alignment horizontal="center" vertical="center"/>
      <protection locked="0"/>
    </xf>
    <xf numFmtId="0" fontId="8" fillId="0" borderId="35" xfId="4" applyFont="1" applyFill="1" applyBorder="1" applyAlignment="1" applyProtection="1">
      <alignment horizontal="center" vertical="center"/>
      <protection locked="0"/>
    </xf>
    <xf numFmtId="0" fontId="1" fillId="0" borderId="21" xfId="4" applyFont="1" applyBorder="1" applyAlignment="1" applyProtection="1">
      <alignment horizontal="left" vertical="top" wrapText="1"/>
      <protection locked="0"/>
    </xf>
    <xf numFmtId="0" fontId="1" fillId="0" borderId="65" xfId="4" applyFont="1" applyBorder="1" applyAlignment="1" applyProtection="1">
      <alignment horizontal="left" vertical="top" wrapText="1"/>
      <protection locked="0"/>
    </xf>
    <xf numFmtId="0" fontId="1" fillId="0" borderId="27" xfId="4" applyFont="1" applyBorder="1" applyAlignment="1" applyProtection="1">
      <alignment horizontal="left" vertical="top" wrapText="1"/>
      <protection locked="0"/>
    </xf>
    <xf numFmtId="0" fontId="1" fillId="0" borderId="40" xfId="4" applyFont="1" applyBorder="1" applyAlignment="1" applyProtection="1">
      <alignment horizontal="left" vertical="center" wrapText="1"/>
      <protection locked="0"/>
    </xf>
    <xf numFmtId="0" fontId="1" fillId="0" borderId="19" xfId="4" applyFont="1" applyBorder="1" applyAlignment="1" applyProtection="1">
      <alignment horizontal="left" vertical="center" wrapText="1"/>
      <protection locked="0"/>
    </xf>
    <xf numFmtId="0" fontId="1" fillId="0" borderId="32" xfId="4" applyFont="1" applyBorder="1" applyAlignment="1" applyProtection="1">
      <alignment horizontal="left" vertical="center" wrapText="1"/>
      <protection locked="0"/>
    </xf>
    <xf numFmtId="0" fontId="14" fillId="0" borderId="88" xfId="2" applyNumberFormat="1" applyFont="1" applyBorder="1" applyAlignment="1" applyProtection="1">
      <alignment horizontal="left" vertical="center"/>
      <protection locked="0"/>
    </xf>
    <xf numFmtId="0" fontId="1" fillId="0" borderId="67" xfId="4" applyFont="1" applyBorder="1" applyAlignment="1" applyProtection="1">
      <alignment horizontal="left" vertical="center"/>
      <protection locked="0"/>
    </xf>
    <xf numFmtId="0" fontId="1" fillId="0" borderId="70" xfId="4" applyFont="1" applyBorder="1" applyAlignment="1" applyProtection="1">
      <alignment horizontal="left" vertical="center"/>
      <protection locked="0"/>
    </xf>
    <xf numFmtId="0" fontId="1" fillId="0" borderId="1" xfId="4" applyFont="1" applyBorder="1" applyAlignment="1" applyProtection="1">
      <alignment horizontal="center"/>
      <protection locked="0"/>
    </xf>
    <xf numFmtId="0" fontId="1" fillId="0" borderId="10" xfId="4" applyFont="1" applyBorder="1" applyAlignment="1" applyProtection="1">
      <alignment horizontal="center"/>
      <protection locked="0"/>
    </xf>
    <xf numFmtId="0" fontId="12" fillId="0" borderId="26" xfId="4" applyFont="1" applyBorder="1" applyAlignment="1" applyProtection="1">
      <alignment horizontal="left" vertical="center" wrapText="1"/>
      <protection locked="0"/>
    </xf>
    <xf numFmtId="0" fontId="12" fillId="0" borderId="17" xfId="4" applyFont="1" applyBorder="1" applyAlignment="1" applyProtection="1">
      <alignment horizontal="left" vertical="center" wrapText="1"/>
      <protection locked="0"/>
    </xf>
    <xf numFmtId="0" fontId="1" fillId="13" borderId="89" xfId="4" applyFont="1" applyFill="1" applyBorder="1" applyAlignment="1" applyProtection="1">
      <alignment horizontal="center" vertical="center"/>
      <protection locked="0"/>
    </xf>
    <xf numFmtId="0" fontId="1" fillId="13" borderId="27" xfId="4" applyFont="1" applyFill="1" applyBorder="1" applyAlignment="1" applyProtection="1">
      <alignment horizontal="center" vertical="center"/>
      <protection locked="0"/>
    </xf>
    <xf numFmtId="0" fontId="1" fillId="0" borderId="7" xfId="4" applyFont="1" applyBorder="1" applyAlignment="1" applyProtection="1">
      <alignment horizontal="center"/>
      <protection locked="0"/>
    </xf>
    <xf numFmtId="0" fontId="1" fillId="0" borderId="75" xfId="4" applyFont="1" applyBorder="1" applyAlignment="1" applyProtection="1">
      <alignment horizontal="center"/>
      <protection locked="0"/>
    </xf>
    <xf numFmtId="0" fontId="14" fillId="0" borderId="82" xfId="2" applyNumberFormat="1" applyFont="1" applyBorder="1" applyAlignment="1" applyProtection="1">
      <alignment horizontal="left" vertical="center"/>
      <protection locked="0"/>
    </xf>
    <xf numFmtId="0" fontId="1" fillId="0" borderId="57" xfId="4" applyFont="1" applyBorder="1" applyAlignment="1" applyProtection="1">
      <alignment horizontal="left" vertical="center"/>
      <protection locked="0"/>
    </xf>
    <xf numFmtId="0" fontId="1" fillId="0" borderId="83" xfId="4" applyFont="1" applyBorder="1" applyAlignment="1" applyProtection="1">
      <alignment horizontal="left" vertical="center"/>
      <protection locked="0"/>
    </xf>
    <xf numFmtId="0" fontId="1" fillId="0" borderId="64" xfId="4" applyFont="1" applyBorder="1" applyAlignment="1" applyProtection="1">
      <alignment horizontal="center"/>
      <protection locked="0"/>
    </xf>
    <xf numFmtId="0" fontId="1" fillId="0" borderId="16" xfId="4" applyFont="1" applyBorder="1" applyAlignment="1" applyProtection="1">
      <alignment horizontal="center"/>
      <protection locked="0"/>
    </xf>
    <xf numFmtId="0" fontId="1" fillId="0" borderId="14" xfId="4" applyFont="1" applyBorder="1" applyAlignment="1" applyProtection="1">
      <alignment horizontal="center"/>
      <protection locked="0"/>
    </xf>
    <xf numFmtId="0" fontId="1" fillId="0" borderId="93" xfId="4" applyFont="1" applyBorder="1" applyAlignment="1" applyProtection="1">
      <alignment horizontal="center"/>
      <protection locked="0"/>
    </xf>
    <xf numFmtId="167" fontId="1" fillId="0" borderId="22" xfId="0" applyFont="1" applyBorder="1" applyAlignment="1" applyProtection="1">
      <alignment horizontal="center"/>
      <protection locked="0"/>
    </xf>
    <xf numFmtId="167" fontId="7" fillId="10" borderId="22" xfId="0" applyFont="1" applyFill="1" applyBorder="1" applyAlignment="1">
      <alignment horizontal="center" vertical="center"/>
    </xf>
    <xf numFmtId="167" fontId="7" fillId="10" borderId="11" xfId="0" applyFont="1" applyFill="1" applyBorder="1" applyAlignment="1">
      <alignment horizontal="center" vertical="center"/>
    </xf>
    <xf numFmtId="167" fontId="7" fillId="10" borderId="35" xfId="0" applyFont="1" applyFill="1" applyBorder="1" applyAlignment="1">
      <alignment horizontal="center" vertical="center"/>
    </xf>
    <xf numFmtId="167" fontId="24" fillId="9" borderId="3" xfId="2" applyFont="1" applyFill="1" applyBorder="1" applyAlignment="1">
      <alignment horizontal="left" vertical="center"/>
    </xf>
    <xf numFmtId="167" fontId="24" fillId="9" borderId="0" xfId="2" applyFont="1" applyFill="1" applyBorder="1" applyAlignment="1">
      <alignment horizontal="left" vertical="center"/>
    </xf>
    <xf numFmtId="167" fontId="24" fillId="9" borderId="14" xfId="2" applyFont="1" applyFill="1" applyBorder="1" applyAlignment="1">
      <alignment horizontal="left" vertical="center"/>
    </xf>
    <xf numFmtId="167" fontId="20" fillId="10" borderId="22" xfId="0" applyFont="1" applyFill="1" applyBorder="1" applyAlignment="1">
      <alignment horizontal="center" vertical="center"/>
    </xf>
    <xf numFmtId="167" fontId="20" fillId="10" borderId="11" xfId="0" applyFont="1" applyFill="1" applyBorder="1" applyAlignment="1">
      <alignment horizontal="center" vertical="center"/>
    </xf>
    <xf numFmtId="167" fontId="20" fillId="10" borderId="19" xfId="0" applyFont="1" applyFill="1" applyBorder="1" applyAlignment="1">
      <alignment horizontal="center" vertical="center"/>
    </xf>
    <xf numFmtId="167" fontId="20" fillId="10" borderId="16" xfId="0" applyFont="1" applyFill="1" applyBorder="1" applyAlignment="1">
      <alignment horizontal="center" vertical="center"/>
    </xf>
    <xf numFmtId="167" fontId="7" fillId="9" borderId="66" xfId="0" applyFont="1" applyFill="1" applyBorder="1" applyAlignment="1">
      <alignment horizontal="right"/>
    </xf>
    <xf numFmtId="167" fontId="7" fillId="9" borderId="67" xfId="0" applyFont="1" applyFill="1" applyBorder="1" applyAlignment="1">
      <alignment horizontal="right"/>
    </xf>
    <xf numFmtId="167" fontId="1" fillId="9" borderId="24" xfId="0" applyFont="1" applyFill="1" applyBorder="1" applyAlignment="1">
      <alignment horizontal="left"/>
    </xf>
    <xf numFmtId="167" fontId="1" fillId="9" borderId="8" xfId="0" applyFont="1" applyFill="1" applyBorder="1" applyAlignment="1">
      <alignment horizontal="left"/>
    </xf>
    <xf numFmtId="167" fontId="1" fillId="9" borderId="33" xfId="0" applyFont="1" applyFill="1" applyBorder="1" applyAlignment="1">
      <alignment horizontal="left"/>
    </xf>
    <xf numFmtId="167" fontId="1" fillId="9" borderId="58" xfId="0" applyFont="1" applyFill="1" applyBorder="1" applyAlignment="1">
      <alignment horizontal="left"/>
    </xf>
    <xf numFmtId="167" fontId="1" fillId="9" borderId="1" xfId="0" applyFont="1" applyFill="1" applyBorder="1" applyAlignment="1">
      <alignment horizontal="left"/>
    </xf>
    <xf numFmtId="167" fontId="1" fillId="9" borderId="29" xfId="0" applyFont="1" applyFill="1" applyBorder="1" applyAlignment="1">
      <alignment horizontal="left"/>
    </xf>
    <xf numFmtId="167" fontId="1" fillId="9" borderId="25" xfId="0" applyFont="1" applyFill="1" applyBorder="1" applyAlignment="1">
      <alignment horizontal="left"/>
    </xf>
    <xf numFmtId="167" fontId="1" fillId="9" borderId="10" xfId="0" applyFont="1" applyFill="1" applyBorder="1" applyAlignment="1">
      <alignment horizontal="left"/>
    </xf>
    <xf numFmtId="167" fontId="1" fillId="9" borderId="30" xfId="0" applyFont="1" applyFill="1" applyBorder="1" applyAlignment="1">
      <alignment horizontal="left"/>
    </xf>
    <xf numFmtId="167" fontId="20" fillId="10" borderId="35" xfId="0" applyFont="1" applyFill="1" applyBorder="1" applyAlignment="1">
      <alignment horizontal="center" vertical="center"/>
    </xf>
    <xf numFmtId="167" fontId="24" fillId="9" borderId="20" xfId="2" applyFont="1" applyFill="1" applyBorder="1" applyAlignment="1">
      <alignment horizontal="left" vertical="center"/>
    </xf>
    <xf numFmtId="167" fontId="25" fillId="9" borderId="18" xfId="0" applyFont="1" applyFill="1" applyBorder="1" applyAlignment="1">
      <alignment horizontal="left" vertical="center"/>
    </xf>
    <xf numFmtId="167" fontId="25" fillId="9" borderId="17" xfId="0" applyFont="1" applyFill="1" applyBorder="1" applyAlignment="1">
      <alignment horizontal="left" vertical="center"/>
    </xf>
    <xf numFmtId="167" fontId="7" fillId="0" borderId="0" xfId="0" applyFont="1" applyFill="1" applyBorder="1" applyAlignment="1">
      <alignment horizontal="center" vertical="center"/>
    </xf>
    <xf numFmtId="167" fontId="7" fillId="0" borderId="11" xfId="0" applyFont="1" applyFill="1" applyBorder="1" applyAlignment="1">
      <alignment horizontal="center" vertical="center"/>
    </xf>
    <xf numFmtId="167" fontId="24" fillId="9" borderId="18" xfId="2" applyFont="1" applyFill="1" applyBorder="1" applyAlignment="1">
      <alignment horizontal="left" vertical="center"/>
    </xf>
    <xf numFmtId="167" fontId="24" fillId="9" borderId="17" xfId="2" applyFont="1" applyFill="1" applyBorder="1" applyAlignment="1">
      <alignment horizontal="left" vertical="center"/>
    </xf>
  </cellXfs>
  <cellStyles count="6">
    <cellStyle name="Comma" xfId="1" builtinId="3"/>
    <cellStyle name="Hyperlink" xfId="2" builtinId="8"/>
    <cellStyle name="Hyperlink 2" xfId="3" xr:uid="{00000000-0005-0000-0000-000002000000}"/>
    <cellStyle name="Normal" xfId="0" builtinId="0"/>
    <cellStyle name="Normal 2" xfId="4" xr:uid="{00000000-0005-0000-0000-000004000000}"/>
    <cellStyle name="Percent" xfId="5" builtinId="5"/>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9900"/>
      </font>
      <fill>
        <patternFill>
          <bgColor rgb="FFCCFFCC"/>
        </patternFill>
      </fill>
    </dxf>
    <dxf>
      <font>
        <color rgb="FFC00000"/>
      </font>
      <fill>
        <patternFill>
          <bgColor rgb="FFEEC8C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99"/>
      <color rgb="FF33CC33"/>
      <color rgb="FFCCECFF"/>
      <color rgb="FFCCFFFF"/>
      <color rgb="FFCCFFCC"/>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oseph_locore_ct_gov/Documents/Joe%20Locore/Pavement%20Design/Flexible/Revised%20Design%20Tools/Flexible%20Pavement%20Design%20Tool%20-%20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and Legend"/>
      <sheetName val="New Flexible Pavement Design"/>
      <sheetName val="New AASHTO Flexible Design Tool"/>
      <sheetName val="Rehab Flexible Pavement Design"/>
      <sheetName val="Rehab AASHTO Flexible Design"/>
      <sheetName val="SN eff (existing)"/>
      <sheetName val="Layer coefficients for SNeff"/>
    </sheetNames>
    <sheetDataSet>
      <sheetData sheetId="0"/>
      <sheetData sheetId="1"/>
      <sheetData sheetId="2">
        <row r="3">
          <cell r="B3">
            <v>-1.2816362381981852</v>
          </cell>
        </row>
        <row r="4">
          <cell r="B4">
            <v>0.45</v>
          </cell>
        </row>
        <row r="5">
          <cell r="B5">
            <v>1.7000000000000002</v>
          </cell>
        </row>
        <row r="6">
          <cell r="B6">
            <v>10000</v>
          </cell>
        </row>
        <row r="16">
          <cell r="B16">
            <v>2.7738679019504855</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ct.gov/DOT/Engineering/Pavement-Design/Pavement-Design-Unit" TargetMode="External"/><Relationship Id="rId1" Type="http://schemas.openxmlformats.org/officeDocument/2006/relationships/hyperlink" Target="https://store.transportation.org/Item/CollectionDetail?ID=86"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portal.ct.gov/DOT/PP_Bureau/Documents/Maps" TargetMode="External"/><Relationship Id="rId7" Type="http://schemas.openxmlformats.org/officeDocument/2006/relationships/hyperlink" Target="https://connecticut-ctdot.opendata.arcgis.com/apps/functional-classification-interactive-app/explore" TargetMode="External"/><Relationship Id="rId2" Type="http://schemas.openxmlformats.org/officeDocument/2006/relationships/hyperlink" Target="https://portal.ct.gov/DOT/PP_SysInfo/Traffic-Monitoring" TargetMode="External"/><Relationship Id="rId1" Type="http://schemas.openxmlformats.org/officeDocument/2006/relationships/hyperlink" Target="../../../../../../projects/Pages/Projects.aspx" TargetMode="External"/><Relationship Id="rId6" Type="http://schemas.openxmlformats.org/officeDocument/2006/relationships/hyperlink" Target="https://pavementinteractive.org/reference-desk/design/structural-design/perpetual-pavements/" TargetMode="External"/><Relationship Id="rId5" Type="http://schemas.openxmlformats.org/officeDocument/2006/relationships/hyperlink" Target="https://www.fhwa.dot.gov/planning/processes/statewide/related/highway_functional_classifications/fcauab.pdf" TargetMode="External"/><Relationship Id="rId4" Type="http://schemas.openxmlformats.org/officeDocument/2006/relationships/hyperlink" Target="https://www.fhwa.dot.gov/policyinformation/pubs/pl18027_traffic_data_pocket_guide.pdf"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hwa.dot.gov/policyinformation/tmguide/tmg_2013/vehicle-types.cfm" TargetMode="External"/><Relationship Id="rId1" Type="http://schemas.openxmlformats.org/officeDocument/2006/relationships/hyperlink" Target="http://onlinemanuals.txdot.gov/txdotmanuals/tda/fhwa_vehicle_classification_figure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40"/>
  <sheetViews>
    <sheetView workbookViewId="0"/>
  </sheetViews>
  <sheetFormatPr defaultColWidth="9" defaultRowHeight="13.8" x14ac:dyDescent="0.3"/>
  <cols>
    <col min="1" max="1" width="5.6640625" style="7" customWidth="1"/>
    <col min="2" max="6" width="12.6640625" style="7" customWidth="1"/>
    <col min="7" max="7" width="12.44140625" style="7" customWidth="1"/>
    <col min="8" max="9" width="5.6640625" style="7" customWidth="1"/>
    <col min="10" max="16" width="9.33203125" style="7" customWidth="1"/>
    <col min="17" max="17" width="9.109375" style="7" customWidth="1"/>
    <col min="18" max="20" width="9.33203125" style="7" customWidth="1"/>
    <col min="21" max="22" width="5.6640625" style="7" customWidth="1"/>
    <col min="23" max="28" width="9.77734375" style="7" customWidth="1"/>
    <col min="29" max="16384" width="9" style="7"/>
  </cols>
  <sheetData>
    <row r="1" spans="2:30" ht="14.4" thickBot="1" x14ac:dyDescent="0.35">
      <c r="H1" s="31"/>
      <c r="I1" s="31"/>
      <c r="J1" s="31"/>
      <c r="K1" s="31"/>
      <c r="L1" s="31"/>
      <c r="M1" s="31"/>
      <c r="N1" s="31"/>
      <c r="O1" s="31"/>
      <c r="P1" s="31"/>
      <c r="Q1" s="31"/>
      <c r="R1" s="31"/>
      <c r="S1" s="31"/>
      <c r="T1" s="31"/>
      <c r="U1" s="31"/>
      <c r="V1" s="31"/>
      <c r="W1" s="31"/>
      <c r="X1" s="31"/>
      <c r="Y1" s="31"/>
      <c r="Z1" s="31"/>
      <c r="AA1" s="31"/>
      <c r="AB1" s="31"/>
      <c r="AC1" s="31"/>
    </row>
    <row r="2" spans="2:30" ht="24.9" customHeight="1" thickBot="1" x14ac:dyDescent="0.35">
      <c r="B2" s="212" t="s">
        <v>110</v>
      </c>
      <c r="C2" s="213"/>
      <c r="D2" s="213"/>
      <c r="E2" s="213"/>
      <c r="F2" s="213"/>
      <c r="G2" s="214"/>
      <c r="H2" s="31"/>
      <c r="I2" s="206" t="s">
        <v>103</v>
      </c>
      <c r="J2" s="207"/>
      <c r="K2" s="207"/>
      <c r="L2" s="207"/>
      <c r="M2" s="207"/>
      <c r="N2" s="207"/>
      <c r="O2" s="207"/>
      <c r="P2" s="207"/>
      <c r="Q2" s="207"/>
      <c r="R2" s="207"/>
      <c r="S2" s="207"/>
      <c r="T2" s="207"/>
      <c r="U2" s="208"/>
      <c r="V2"/>
      <c r="W2" s="36"/>
      <c r="X2" s="36"/>
      <c r="Y2" s="36"/>
      <c r="Z2" s="36"/>
      <c r="AA2" s="36"/>
      <c r="AB2" s="36"/>
      <c r="AC2" s="36"/>
      <c r="AD2" s="32"/>
    </row>
    <row r="3" spans="2:30" ht="15" customHeight="1" x14ac:dyDescent="0.3">
      <c r="B3" s="215" t="s">
        <v>139</v>
      </c>
      <c r="C3" s="216"/>
      <c r="D3" s="219" t="s">
        <v>166</v>
      </c>
      <c r="E3" s="220"/>
      <c r="F3" s="220"/>
      <c r="G3" s="221"/>
      <c r="H3" s="31"/>
      <c r="I3" s="209"/>
      <c r="J3" s="210"/>
      <c r="K3" s="210"/>
      <c r="L3" s="210"/>
      <c r="M3" s="210"/>
      <c r="N3" s="210"/>
      <c r="O3" s="210"/>
      <c r="P3" s="210"/>
      <c r="Q3" s="210"/>
      <c r="R3" s="210"/>
      <c r="S3" s="210"/>
      <c r="T3" s="210"/>
      <c r="U3" s="211"/>
      <c r="V3"/>
      <c r="W3" s="36"/>
      <c r="X3" s="36"/>
      <c r="Y3" s="36"/>
      <c r="Z3" s="36"/>
      <c r="AA3" s="36"/>
      <c r="AB3" s="36"/>
      <c r="AC3" s="36"/>
      <c r="AD3" s="32"/>
    </row>
    <row r="4" spans="2:30" ht="15" customHeight="1" x14ac:dyDescent="0.3">
      <c r="B4" s="217" t="s">
        <v>112</v>
      </c>
      <c r="C4" s="218"/>
      <c r="D4" s="197" t="s">
        <v>176</v>
      </c>
      <c r="E4" s="198"/>
      <c r="F4" s="198"/>
      <c r="G4" s="199"/>
      <c r="H4" s="31"/>
      <c r="I4" s="33"/>
      <c r="J4" s="227" t="s">
        <v>177</v>
      </c>
      <c r="K4" s="227"/>
      <c r="L4" s="227"/>
      <c r="M4" s="227"/>
      <c r="N4" s="227"/>
      <c r="O4" s="227"/>
      <c r="P4" s="227"/>
      <c r="Q4" s="227"/>
      <c r="R4" s="227"/>
      <c r="S4" s="227"/>
      <c r="T4" s="227"/>
      <c r="U4" s="66"/>
      <c r="V4"/>
      <c r="W4" s="36"/>
      <c r="X4" s="36"/>
      <c r="Y4" s="36"/>
      <c r="Z4" s="36"/>
      <c r="AA4" s="36"/>
      <c r="AB4" s="36"/>
      <c r="AC4" s="36"/>
      <c r="AD4" s="32"/>
    </row>
    <row r="5" spans="2:30" ht="15" customHeight="1" x14ac:dyDescent="0.3">
      <c r="B5" s="217" t="s">
        <v>113</v>
      </c>
      <c r="C5" s="218"/>
      <c r="D5" s="197" t="s">
        <v>167</v>
      </c>
      <c r="E5" s="198"/>
      <c r="F5" s="198"/>
      <c r="G5" s="199"/>
      <c r="H5" s="31"/>
      <c r="I5" s="187"/>
      <c r="J5" s="227"/>
      <c r="K5" s="227"/>
      <c r="L5" s="227"/>
      <c r="M5" s="227"/>
      <c r="N5" s="227"/>
      <c r="O5" s="227"/>
      <c r="P5" s="227"/>
      <c r="Q5" s="227"/>
      <c r="R5" s="227"/>
      <c r="S5" s="227"/>
      <c r="T5" s="227"/>
      <c r="U5" s="188"/>
      <c r="V5"/>
      <c r="W5" s="36"/>
      <c r="X5" s="36"/>
      <c r="Y5" s="36"/>
      <c r="Z5" s="36"/>
      <c r="AA5" s="36"/>
      <c r="AB5" s="36"/>
      <c r="AC5" s="36"/>
      <c r="AD5" s="32"/>
    </row>
    <row r="6" spans="2:30" ht="15" customHeight="1" x14ac:dyDescent="0.3">
      <c r="B6" s="217" t="s">
        <v>109</v>
      </c>
      <c r="C6" s="218"/>
      <c r="D6" s="197" t="s">
        <v>168</v>
      </c>
      <c r="E6" s="198"/>
      <c r="F6" s="198"/>
      <c r="G6" s="199"/>
      <c r="H6" s="31"/>
      <c r="I6" s="61"/>
      <c r="J6" s="227"/>
      <c r="K6" s="227"/>
      <c r="L6" s="227"/>
      <c r="M6" s="227"/>
      <c r="N6" s="227"/>
      <c r="O6" s="227"/>
      <c r="P6" s="227"/>
      <c r="Q6" s="227"/>
      <c r="R6" s="227"/>
      <c r="S6" s="227"/>
      <c r="T6" s="227"/>
      <c r="U6" s="45"/>
      <c r="V6"/>
      <c r="W6" s="36"/>
      <c r="X6" s="36"/>
      <c r="Y6" s="36"/>
      <c r="Z6" s="36"/>
      <c r="AA6" s="36"/>
      <c r="AB6" s="36"/>
      <c r="AC6" s="36"/>
      <c r="AD6" s="32"/>
    </row>
    <row r="7" spans="2:30" ht="15" customHeight="1" x14ac:dyDescent="0.3">
      <c r="B7" s="201" t="s">
        <v>114</v>
      </c>
      <c r="C7" s="202"/>
      <c r="D7" s="197" t="s">
        <v>169</v>
      </c>
      <c r="E7" s="198"/>
      <c r="F7" s="198"/>
      <c r="G7" s="199"/>
      <c r="H7" s="31"/>
      <c r="I7" s="61"/>
      <c r="J7" s="227"/>
      <c r="K7" s="227"/>
      <c r="L7" s="227"/>
      <c r="M7" s="227"/>
      <c r="N7" s="227"/>
      <c r="O7" s="227"/>
      <c r="P7" s="227"/>
      <c r="Q7" s="227"/>
      <c r="R7" s="227"/>
      <c r="S7" s="227"/>
      <c r="T7" s="227"/>
      <c r="U7" s="45"/>
      <c r="V7"/>
      <c r="W7" s="36"/>
      <c r="X7" s="36"/>
      <c r="Y7" s="36"/>
      <c r="Z7" s="36"/>
      <c r="AA7" s="36"/>
      <c r="AB7" s="36"/>
      <c r="AC7" s="36"/>
      <c r="AD7" s="32"/>
    </row>
    <row r="8" spans="2:30" ht="15" customHeight="1" x14ac:dyDescent="0.3">
      <c r="B8" s="201" t="s">
        <v>115</v>
      </c>
      <c r="C8" s="202"/>
      <c r="D8" s="197" t="s">
        <v>173</v>
      </c>
      <c r="E8" s="198"/>
      <c r="F8" s="198"/>
      <c r="G8" s="199"/>
      <c r="H8" s="31"/>
      <c r="I8" s="34"/>
      <c r="J8" s="227"/>
      <c r="K8" s="227"/>
      <c r="L8" s="227"/>
      <c r="M8" s="227"/>
      <c r="N8" s="227"/>
      <c r="O8" s="227"/>
      <c r="P8" s="227"/>
      <c r="Q8" s="227"/>
      <c r="R8" s="227"/>
      <c r="S8" s="227"/>
      <c r="T8" s="227"/>
      <c r="U8" s="46"/>
      <c r="V8"/>
      <c r="W8" s="36"/>
      <c r="X8" s="36"/>
      <c r="Y8" s="36"/>
      <c r="Z8" s="36"/>
      <c r="AA8" s="36"/>
      <c r="AB8" s="36"/>
      <c r="AC8" s="36"/>
      <c r="AD8" s="32"/>
    </row>
    <row r="9" spans="2:30" ht="15" customHeight="1" x14ac:dyDescent="0.3">
      <c r="B9" s="201" t="s">
        <v>116</v>
      </c>
      <c r="C9" s="202"/>
      <c r="D9" s="197" t="s">
        <v>175</v>
      </c>
      <c r="E9" s="198"/>
      <c r="F9" s="198"/>
      <c r="G9" s="199"/>
      <c r="H9" s="31"/>
      <c r="I9" s="34"/>
      <c r="J9" s="227"/>
      <c r="K9" s="227"/>
      <c r="L9" s="227"/>
      <c r="M9" s="227"/>
      <c r="N9" s="227"/>
      <c r="O9" s="227"/>
      <c r="P9" s="227"/>
      <c r="Q9" s="227"/>
      <c r="R9" s="227"/>
      <c r="S9" s="227"/>
      <c r="T9" s="227"/>
      <c r="U9" s="46"/>
      <c r="V9"/>
      <c r="W9" s="36"/>
      <c r="X9" s="36"/>
      <c r="Y9" s="36"/>
      <c r="Z9" s="36"/>
      <c r="AA9" s="36"/>
      <c r="AB9" s="36"/>
      <c r="AC9" s="36"/>
      <c r="AD9" s="32"/>
    </row>
    <row r="10" spans="2:30" ht="15" customHeight="1" x14ac:dyDescent="0.3">
      <c r="B10" s="201" t="s">
        <v>117</v>
      </c>
      <c r="C10" s="202"/>
      <c r="D10" s="197" t="s">
        <v>174</v>
      </c>
      <c r="E10" s="198"/>
      <c r="F10" s="198"/>
      <c r="G10" s="199"/>
      <c r="H10" s="31"/>
      <c r="I10" s="34"/>
      <c r="J10" s="225" t="s">
        <v>179</v>
      </c>
      <c r="K10" s="226"/>
      <c r="L10" s="226"/>
      <c r="M10" s="226"/>
      <c r="N10" s="226"/>
      <c r="O10" s="226"/>
      <c r="P10" s="226"/>
      <c r="Q10" s="226"/>
      <c r="R10" s="226"/>
      <c r="S10" s="226"/>
      <c r="T10" s="226"/>
      <c r="U10" s="47"/>
      <c r="V10"/>
      <c r="W10" s="36"/>
      <c r="X10" s="36"/>
      <c r="Y10" s="36"/>
      <c r="Z10" s="36"/>
      <c r="AA10" s="36"/>
      <c r="AB10" s="36"/>
      <c r="AC10" s="36"/>
      <c r="AD10" s="32"/>
    </row>
    <row r="11" spans="2:30" ht="15" customHeight="1" x14ac:dyDescent="0.3">
      <c r="B11" s="201" t="s">
        <v>118</v>
      </c>
      <c r="C11" s="202"/>
      <c r="D11" s="197" t="s">
        <v>170</v>
      </c>
      <c r="E11" s="198"/>
      <c r="F11" s="198"/>
      <c r="G11" s="199"/>
      <c r="H11" s="31"/>
      <c r="I11" s="61"/>
      <c r="J11" s="228" t="s">
        <v>151</v>
      </c>
      <c r="K11" s="228"/>
      <c r="L11" s="228"/>
      <c r="M11" s="228"/>
      <c r="N11" s="228"/>
      <c r="O11" s="228"/>
      <c r="P11" s="228"/>
      <c r="Q11" s="228"/>
      <c r="R11" s="228"/>
      <c r="S11" s="228"/>
      <c r="T11" s="228"/>
      <c r="U11" s="62"/>
      <c r="V11"/>
      <c r="W11" s="36"/>
      <c r="X11" s="36"/>
      <c r="Y11" s="36"/>
      <c r="Z11" s="36"/>
      <c r="AA11" s="36"/>
      <c r="AB11" s="36"/>
      <c r="AC11" s="36"/>
    </row>
    <row r="12" spans="2:30" ht="15" customHeight="1" x14ac:dyDescent="0.3">
      <c r="B12" s="201" t="s">
        <v>119</v>
      </c>
      <c r="C12" s="202"/>
      <c r="D12" s="197" t="s">
        <v>171</v>
      </c>
      <c r="E12" s="198"/>
      <c r="F12" s="198"/>
      <c r="G12" s="199"/>
      <c r="H12" s="31"/>
      <c r="I12" s="61"/>
      <c r="J12" s="228"/>
      <c r="K12" s="228"/>
      <c r="L12" s="228"/>
      <c r="M12" s="228"/>
      <c r="N12" s="228"/>
      <c r="O12" s="228"/>
      <c r="P12" s="228"/>
      <c r="Q12" s="228"/>
      <c r="R12" s="228"/>
      <c r="S12" s="228"/>
      <c r="T12" s="228"/>
      <c r="U12" s="62"/>
      <c r="V12"/>
      <c r="W12" s="56"/>
      <c r="X12" s="55"/>
      <c r="Y12" s="55"/>
      <c r="Z12" s="55"/>
      <c r="AA12" s="55"/>
      <c r="AB12" s="55"/>
      <c r="AC12" s="36"/>
    </row>
    <row r="13" spans="2:30" ht="15" customHeight="1" thickBot="1" x14ac:dyDescent="0.35">
      <c r="B13" s="229" t="s">
        <v>120</v>
      </c>
      <c r="C13" s="230"/>
      <c r="D13" s="203" t="s">
        <v>172</v>
      </c>
      <c r="E13" s="204"/>
      <c r="F13" s="204"/>
      <c r="G13" s="205"/>
      <c r="H13" s="31"/>
      <c r="I13" s="61"/>
      <c r="J13" s="200" t="s">
        <v>143</v>
      </c>
      <c r="K13" s="200"/>
      <c r="L13" s="200"/>
      <c r="M13" s="200"/>
      <c r="N13" s="200"/>
      <c r="O13" s="200"/>
      <c r="P13" s="200"/>
      <c r="Q13" s="200"/>
      <c r="R13" s="200"/>
      <c r="S13" s="200"/>
      <c r="T13" s="200"/>
      <c r="U13" s="62"/>
      <c r="V13"/>
      <c r="W13" s="67"/>
      <c r="X13" s="36"/>
      <c r="Y13" s="36"/>
      <c r="Z13" s="36"/>
      <c r="AA13" s="36"/>
      <c r="AB13" s="36"/>
      <c r="AC13" s="36"/>
    </row>
    <row r="14" spans="2:30" ht="19.95" customHeight="1" thickBot="1" x14ac:dyDescent="0.35">
      <c r="H14" s="31"/>
      <c r="I14" s="61"/>
      <c r="J14" s="228" t="s">
        <v>144</v>
      </c>
      <c r="K14" s="228"/>
      <c r="L14" s="228"/>
      <c r="M14" s="228"/>
      <c r="N14" s="228"/>
      <c r="O14" s="228"/>
      <c r="P14" s="228"/>
      <c r="Q14" s="228"/>
      <c r="R14" s="228"/>
      <c r="S14" s="228"/>
      <c r="T14" s="228"/>
      <c r="U14" s="62"/>
      <c r="V14"/>
      <c r="W14" s="36"/>
      <c r="X14" s="36"/>
      <c r="Y14" s="36"/>
      <c r="Z14" s="36"/>
      <c r="AA14" s="36"/>
      <c r="AB14" s="36"/>
      <c r="AC14" s="36"/>
    </row>
    <row r="15" spans="2:30" ht="24.9" customHeight="1" thickBot="1" x14ac:dyDescent="0.35">
      <c r="B15" s="212" t="s">
        <v>91</v>
      </c>
      <c r="C15" s="207"/>
      <c r="D15" s="207"/>
      <c r="E15" s="207"/>
      <c r="F15" s="207"/>
      <c r="G15" s="208"/>
      <c r="H15" s="31"/>
      <c r="I15" s="61"/>
      <c r="J15" s="227" t="s">
        <v>178</v>
      </c>
      <c r="K15" s="227"/>
      <c r="L15" s="227"/>
      <c r="M15" s="227"/>
      <c r="N15" s="227"/>
      <c r="O15" s="227"/>
      <c r="P15" s="227"/>
      <c r="Q15" s="227"/>
      <c r="R15" s="227"/>
      <c r="S15" s="227"/>
      <c r="T15" s="227"/>
      <c r="U15" s="62"/>
      <c r="V15"/>
      <c r="W15" s="36"/>
      <c r="X15" s="36"/>
      <c r="Y15" s="36"/>
      <c r="Z15" s="36"/>
      <c r="AA15" s="36"/>
      <c r="AB15" s="36"/>
      <c r="AC15" s="36"/>
    </row>
    <row r="16" spans="2:30" ht="15" customHeight="1" thickBot="1" x14ac:dyDescent="0.35">
      <c r="B16" s="65"/>
      <c r="C16" s="231" t="s">
        <v>47</v>
      </c>
      <c r="D16" s="231"/>
      <c r="E16" s="231"/>
      <c r="F16" s="231"/>
      <c r="G16" s="232"/>
      <c r="H16" s="31"/>
      <c r="I16" s="61"/>
      <c r="J16" s="227"/>
      <c r="K16" s="227"/>
      <c r="L16" s="227"/>
      <c r="M16" s="227"/>
      <c r="N16" s="227"/>
      <c r="O16" s="227"/>
      <c r="P16" s="227"/>
      <c r="Q16" s="227"/>
      <c r="R16" s="227"/>
      <c r="S16" s="227"/>
      <c r="T16" s="227"/>
      <c r="U16" s="62"/>
      <c r="V16"/>
      <c r="W16" s="58"/>
      <c r="X16" s="58"/>
      <c r="Y16" s="58"/>
      <c r="Z16" s="58"/>
      <c r="AA16" s="58"/>
      <c r="AB16" s="58"/>
      <c r="AC16" s="57"/>
    </row>
    <row r="17" spans="2:35" ht="15" customHeight="1" thickBot="1" x14ac:dyDescent="0.35">
      <c r="B17" s="222"/>
      <c r="C17" s="223"/>
      <c r="D17" s="223"/>
      <c r="E17" s="223"/>
      <c r="F17" s="223"/>
      <c r="G17" s="224"/>
      <c r="H17" s="31"/>
      <c r="I17" s="34"/>
      <c r="J17" s="227"/>
      <c r="K17" s="227"/>
      <c r="L17" s="227"/>
      <c r="M17" s="227"/>
      <c r="N17" s="227"/>
      <c r="O17" s="227"/>
      <c r="P17" s="227"/>
      <c r="Q17" s="227"/>
      <c r="R17" s="227"/>
      <c r="S17" s="227"/>
      <c r="T17" s="227"/>
      <c r="U17" s="47"/>
      <c r="V17"/>
      <c r="W17" s="59"/>
      <c r="X17" s="60"/>
      <c r="Y17" s="60"/>
      <c r="Z17" s="60"/>
      <c r="AA17" s="60"/>
      <c r="AB17" s="60"/>
      <c r="AC17" s="31"/>
    </row>
    <row r="18" spans="2:35" ht="15" customHeight="1" thickBot="1" x14ac:dyDescent="0.35">
      <c r="B18" s="48"/>
      <c r="C18" s="245" t="s">
        <v>92</v>
      </c>
      <c r="D18" s="245"/>
      <c r="E18" s="245"/>
      <c r="F18" s="245"/>
      <c r="G18" s="246"/>
      <c r="H18" s="31"/>
      <c r="I18" s="35"/>
      <c r="J18" s="227"/>
      <c r="K18" s="227"/>
      <c r="L18" s="227"/>
      <c r="M18" s="227"/>
      <c r="N18" s="227"/>
      <c r="O18" s="227"/>
      <c r="P18" s="227"/>
      <c r="Q18" s="227"/>
      <c r="R18" s="227"/>
      <c r="S18" s="227"/>
      <c r="T18" s="227"/>
      <c r="U18" s="46"/>
      <c r="V18"/>
      <c r="W18" s="36"/>
      <c r="X18" s="36"/>
      <c r="Y18" s="36"/>
      <c r="Z18" s="36"/>
      <c r="AA18" s="36"/>
      <c r="AB18" s="36"/>
      <c r="AC18" s="31"/>
    </row>
    <row r="19" spans="2:35" ht="15" customHeight="1" thickBot="1" x14ac:dyDescent="0.35">
      <c r="B19" s="222"/>
      <c r="C19" s="223"/>
      <c r="D19" s="223"/>
      <c r="E19" s="223"/>
      <c r="F19" s="223"/>
      <c r="G19" s="224"/>
      <c r="H19" s="31"/>
      <c r="I19" s="34"/>
      <c r="J19" s="227"/>
      <c r="K19" s="227"/>
      <c r="L19" s="227"/>
      <c r="M19" s="227"/>
      <c r="N19" s="227"/>
      <c r="O19" s="227"/>
      <c r="P19" s="227"/>
      <c r="Q19" s="227"/>
      <c r="R19" s="227"/>
      <c r="S19" s="227"/>
      <c r="T19" s="227"/>
      <c r="U19" s="46"/>
      <c r="V19"/>
      <c r="W19" s="36"/>
      <c r="X19" s="36"/>
      <c r="Y19" s="36"/>
      <c r="Z19" s="36"/>
      <c r="AA19" s="36"/>
      <c r="AB19" s="36"/>
      <c r="AC19" s="31"/>
    </row>
    <row r="20" spans="2:35" ht="15" customHeight="1" thickBot="1" x14ac:dyDescent="0.35">
      <c r="B20" s="49"/>
      <c r="C20" s="245" t="s">
        <v>93</v>
      </c>
      <c r="D20" s="245"/>
      <c r="E20" s="245"/>
      <c r="F20" s="245"/>
      <c r="G20" s="246"/>
      <c r="H20" s="31"/>
      <c r="I20" s="34"/>
      <c r="J20" s="227"/>
      <c r="K20" s="227"/>
      <c r="L20" s="227"/>
      <c r="M20" s="227"/>
      <c r="N20" s="227"/>
      <c r="O20" s="227"/>
      <c r="P20" s="227"/>
      <c r="Q20" s="227"/>
      <c r="R20" s="227"/>
      <c r="S20" s="227"/>
      <c r="T20" s="227"/>
      <c r="U20" s="46"/>
      <c r="V20"/>
      <c r="W20" s="36"/>
      <c r="X20" s="36"/>
      <c r="Y20" s="36"/>
      <c r="Z20" s="36"/>
      <c r="AA20" s="36"/>
      <c r="AB20" s="36"/>
      <c r="AC20" s="31"/>
    </row>
    <row r="21" spans="2:35" ht="15" customHeight="1" thickBot="1" x14ac:dyDescent="0.35">
      <c r="B21" s="222"/>
      <c r="C21" s="223"/>
      <c r="D21" s="223"/>
      <c r="E21" s="223"/>
      <c r="F21" s="223"/>
      <c r="G21" s="224"/>
      <c r="H21" s="31"/>
      <c r="I21" s="34"/>
      <c r="J21" s="227"/>
      <c r="K21" s="227"/>
      <c r="L21" s="227"/>
      <c r="M21" s="227"/>
      <c r="N21" s="227"/>
      <c r="O21" s="227"/>
      <c r="P21" s="227"/>
      <c r="Q21" s="227"/>
      <c r="R21" s="227"/>
      <c r="S21" s="227"/>
      <c r="T21" s="227"/>
      <c r="U21" s="46"/>
      <c r="V21"/>
      <c r="W21" s="36"/>
      <c r="X21" s="36"/>
      <c r="Y21" s="36"/>
      <c r="Z21" s="36"/>
      <c r="AA21" s="36"/>
      <c r="AB21" s="36"/>
      <c r="AC21" s="31"/>
    </row>
    <row r="22" spans="2:35" ht="15" customHeight="1" thickBot="1" x14ac:dyDescent="0.35">
      <c r="B22" s="50"/>
      <c r="C22" s="245" t="s">
        <v>94</v>
      </c>
      <c r="D22" s="245"/>
      <c r="E22" s="245"/>
      <c r="F22" s="245"/>
      <c r="G22" s="246"/>
      <c r="H22" s="31"/>
      <c r="I22" s="34"/>
      <c r="J22" s="227"/>
      <c r="K22" s="227"/>
      <c r="L22" s="227"/>
      <c r="M22" s="227"/>
      <c r="N22" s="227"/>
      <c r="O22" s="227"/>
      <c r="P22" s="227"/>
      <c r="Q22" s="227"/>
      <c r="R22" s="227"/>
      <c r="S22" s="227"/>
      <c r="T22" s="227"/>
      <c r="U22" s="46"/>
      <c r="V22"/>
      <c r="W22" s="54"/>
      <c r="X22" s="36"/>
      <c r="Y22" s="36"/>
      <c r="Z22" s="36"/>
      <c r="AA22" s="36"/>
      <c r="AB22" s="36"/>
      <c r="AC22" s="31"/>
    </row>
    <row r="23" spans="2:35" ht="15" customHeight="1" thickBot="1" x14ac:dyDescent="0.35">
      <c r="B23" s="222"/>
      <c r="C23" s="223"/>
      <c r="D23" s="223"/>
      <c r="E23" s="223"/>
      <c r="F23" s="223"/>
      <c r="G23" s="224"/>
      <c r="H23" s="31"/>
      <c r="I23" s="34"/>
      <c r="J23" s="227"/>
      <c r="K23" s="227"/>
      <c r="L23" s="227"/>
      <c r="M23" s="227"/>
      <c r="N23" s="227"/>
      <c r="O23" s="227"/>
      <c r="P23" s="227"/>
      <c r="Q23" s="227"/>
      <c r="R23" s="227"/>
      <c r="S23" s="227"/>
      <c r="T23" s="227"/>
      <c r="U23" s="46"/>
      <c r="V23"/>
      <c r="W23" s="52"/>
      <c r="X23" s="52"/>
      <c r="Y23" s="53"/>
      <c r="Z23" s="53"/>
      <c r="AA23" s="53"/>
      <c r="AB23" s="53"/>
      <c r="AC23" s="31"/>
    </row>
    <row r="24" spans="2:35" ht="15" customHeight="1" thickBot="1" x14ac:dyDescent="0.35">
      <c r="B24" s="51"/>
      <c r="C24" s="242" t="s">
        <v>95</v>
      </c>
      <c r="D24" s="243"/>
      <c r="E24" s="243"/>
      <c r="F24" s="243"/>
      <c r="G24" s="244"/>
      <c r="I24" s="34"/>
      <c r="J24" s="227"/>
      <c r="K24" s="227"/>
      <c r="L24" s="227"/>
      <c r="M24" s="227"/>
      <c r="N24" s="227"/>
      <c r="O24" s="227"/>
      <c r="P24" s="227"/>
      <c r="Q24" s="227"/>
      <c r="R24" s="227"/>
      <c r="S24" s="227"/>
      <c r="T24" s="227"/>
      <c r="U24" s="46"/>
      <c r="V24"/>
      <c r="W24" s="32"/>
      <c r="X24" s="32"/>
      <c r="Y24" s="32"/>
      <c r="Z24" s="32"/>
      <c r="AA24" s="32"/>
      <c r="AB24" s="32"/>
      <c r="AC24" s="32"/>
      <c r="AD24" s="32"/>
      <c r="AE24" s="32"/>
      <c r="AF24" s="32"/>
      <c r="AG24" s="32"/>
      <c r="AH24" s="32"/>
      <c r="AI24" s="32"/>
    </row>
    <row r="25" spans="2:35" ht="15" customHeight="1" thickBot="1" x14ac:dyDescent="0.35">
      <c r="I25" s="34"/>
      <c r="J25" s="227"/>
      <c r="K25" s="227"/>
      <c r="L25" s="227"/>
      <c r="M25" s="227"/>
      <c r="N25" s="227"/>
      <c r="O25" s="227"/>
      <c r="P25" s="227"/>
      <c r="Q25" s="227"/>
      <c r="R25" s="227"/>
      <c r="S25" s="227"/>
      <c r="T25" s="227"/>
      <c r="U25" s="47"/>
      <c r="W25" s="32"/>
      <c r="X25" s="32"/>
      <c r="Y25" s="32"/>
      <c r="Z25" s="32"/>
      <c r="AA25" s="32"/>
      <c r="AB25" s="32"/>
      <c r="AC25" s="32"/>
      <c r="AD25" s="32"/>
      <c r="AE25" s="32"/>
      <c r="AF25" s="32"/>
      <c r="AG25" s="32"/>
      <c r="AH25" s="32"/>
      <c r="AI25" s="32"/>
    </row>
    <row r="26" spans="2:35" ht="15" customHeight="1" x14ac:dyDescent="0.3">
      <c r="B26" s="233" t="s">
        <v>152</v>
      </c>
      <c r="C26" s="234"/>
      <c r="D26" s="234"/>
      <c r="E26" s="234"/>
      <c r="F26" s="234"/>
      <c r="G26" s="235"/>
      <c r="I26" s="34"/>
      <c r="J26" s="227"/>
      <c r="K26" s="227"/>
      <c r="L26" s="227"/>
      <c r="M26" s="227"/>
      <c r="N26" s="227"/>
      <c r="O26" s="227"/>
      <c r="P26" s="227"/>
      <c r="Q26" s="227"/>
      <c r="R26" s="227"/>
      <c r="S26" s="227"/>
      <c r="T26" s="227"/>
      <c r="U26" s="69"/>
      <c r="W26" s="32"/>
      <c r="X26" s="32"/>
      <c r="Y26" s="32"/>
      <c r="Z26" s="32"/>
      <c r="AA26" s="32"/>
      <c r="AB26" s="32"/>
    </row>
    <row r="27" spans="2:35" ht="15" customHeight="1" x14ac:dyDescent="0.3">
      <c r="B27" s="236"/>
      <c r="C27" s="237"/>
      <c r="D27" s="237"/>
      <c r="E27" s="237"/>
      <c r="F27" s="237"/>
      <c r="G27" s="238"/>
      <c r="I27" s="34"/>
      <c r="J27" s="227"/>
      <c r="K27" s="227"/>
      <c r="L27" s="227"/>
      <c r="M27" s="227"/>
      <c r="N27" s="227"/>
      <c r="O27" s="227"/>
      <c r="P27" s="227"/>
      <c r="Q27" s="227"/>
      <c r="R27" s="227"/>
      <c r="S27" s="227"/>
      <c r="T27" s="227"/>
      <c r="U27" s="69"/>
      <c r="W27" s="32"/>
      <c r="X27" s="32"/>
      <c r="Y27" s="32"/>
      <c r="Z27" s="32"/>
      <c r="AA27" s="32"/>
      <c r="AB27" s="32"/>
    </row>
    <row r="28" spans="2:35" ht="15" customHeight="1" x14ac:dyDescent="0.3">
      <c r="B28" s="236"/>
      <c r="C28" s="237"/>
      <c r="D28" s="237"/>
      <c r="E28" s="237"/>
      <c r="F28" s="237"/>
      <c r="G28" s="238"/>
      <c r="I28" s="70"/>
      <c r="J28" s="227"/>
      <c r="K28" s="227"/>
      <c r="L28" s="227"/>
      <c r="M28" s="227"/>
      <c r="N28" s="227"/>
      <c r="O28" s="227"/>
      <c r="P28" s="227"/>
      <c r="Q28" s="227"/>
      <c r="R28" s="227"/>
      <c r="S28" s="227"/>
      <c r="T28" s="227"/>
      <c r="U28" s="69"/>
    </row>
    <row r="29" spans="2:35" ht="15" customHeight="1" x14ac:dyDescent="0.3">
      <c r="B29" s="236"/>
      <c r="C29" s="237"/>
      <c r="D29" s="237"/>
      <c r="E29" s="237"/>
      <c r="F29" s="237"/>
      <c r="G29" s="238"/>
      <c r="I29" s="71"/>
      <c r="J29" s="227"/>
      <c r="K29" s="227"/>
      <c r="L29" s="227"/>
      <c r="M29" s="227"/>
      <c r="N29" s="227"/>
      <c r="O29" s="227"/>
      <c r="P29" s="227"/>
      <c r="Q29" s="227"/>
      <c r="R29" s="227"/>
      <c r="S29" s="227"/>
      <c r="T29" s="227"/>
      <c r="U29" s="69"/>
    </row>
    <row r="30" spans="2:35" ht="15" customHeight="1" thickBot="1" x14ac:dyDescent="0.35">
      <c r="B30" s="239"/>
      <c r="C30" s="240"/>
      <c r="D30" s="240"/>
      <c r="E30" s="240"/>
      <c r="F30" s="240"/>
      <c r="G30" s="241"/>
      <c r="I30" s="72"/>
      <c r="J30" s="227"/>
      <c r="K30" s="227"/>
      <c r="L30" s="227"/>
      <c r="M30" s="227"/>
      <c r="N30" s="227"/>
      <c r="O30" s="227"/>
      <c r="P30" s="227"/>
      <c r="Q30" s="227"/>
      <c r="R30" s="227"/>
      <c r="S30" s="227"/>
      <c r="T30" s="227"/>
      <c r="U30" s="73"/>
    </row>
    <row r="31" spans="2:35" ht="15" customHeight="1" x14ac:dyDescent="0.3">
      <c r="I31" s="72"/>
      <c r="J31" s="227"/>
      <c r="K31" s="227"/>
      <c r="L31" s="227"/>
      <c r="M31" s="227"/>
      <c r="N31" s="227"/>
      <c r="O31" s="227"/>
      <c r="P31" s="227"/>
      <c r="Q31" s="227"/>
      <c r="R31" s="227"/>
      <c r="S31" s="227"/>
      <c r="T31" s="227"/>
      <c r="U31" s="73"/>
    </row>
    <row r="32" spans="2:35" ht="12.75" customHeight="1" x14ac:dyDescent="0.3">
      <c r="I32" s="72"/>
      <c r="J32" s="227"/>
      <c r="K32" s="227"/>
      <c r="L32" s="227"/>
      <c r="M32" s="227"/>
      <c r="N32" s="227"/>
      <c r="O32" s="227"/>
      <c r="P32" s="227"/>
      <c r="Q32" s="227"/>
      <c r="R32" s="227"/>
      <c r="S32" s="227"/>
      <c r="T32" s="227"/>
      <c r="U32" s="73"/>
    </row>
    <row r="33" spans="9:21" x14ac:dyDescent="0.3">
      <c r="I33" s="72"/>
      <c r="J33" s="227"/>
      <c r="K33" s="227"/>
      <c r="L33" s="227"/>
      <c r="M33" s="227"/>
      <c r="N33" s="227"/>
      <c r="O33" s="227"/>
      <c r="P33" s="227"/>
      <c r="Q33" s="227"/>
      <c r="R33" s="227"/>
      <c r="S33" s="227"/>
      <c r="T33" s="227"/>
      <c r="U33" s="73"/>
    </row>
    <row r="34" spans="9:21" ht="15" customHeight="1" x14ac:dyDescent="0.3">
      <c r="I34" s="72"/>
      <c r="J34" s="227"/>
      <c r="K34" s="227"/>
      <c r="L34" s="227"/>
      <c r="M34" s="227"/>
      <c r="N34" s="227"/>
      <c r="O34" s="227"/>
      <c r="P34" s="227"/>
      <c r="Q34" s="227"/>
      <c r="R34" s="227"/>
      <c r="S34" s="227"/>
      <c r="T34" s="227"/>
      <c r="U34" s="73"/>
    </row>
    <row r="35" spans="9:21" ht="12.75" customHeight="1" x14ac:dyDescent="0.3">
      <c r="I35" s="72"/>
      <c r="J35" s="227"/>
      <c r="K35" s="227"/>
      <c r="L35" s="227"/>
      <c r="M35" s="227"/>
      <c r="N35" s="227"/>
      <c r="O35" s="227"/>
      <c r="P35" s="227"/>
      <c r="Q35" s="227"/>
      <c r="R35" s="227"/>
      <c r="S35" s="227"/>
      <c r="T35" s="227"/>
      <c r="U35" s="73"/>
    </row>
    <row r="36" spans="9:21" ht="12.75" customHeight="1" x14ac:dyDescent="0.3">
      <c r="I36" s="72"/>
      <c r="J36" s="227"/>
      <c r="K36" s="227"/>
      <c r="L36" s="227"/>
      <c r="M36" s="227"/>
      <c r="N36" s="227"/>
      <c r="O36" s="227"/>
      <c r="P36" s="227"/>
      <c r="Q36" s="227"/>
      <c r="R36" s="227"/>
      <c r="S36" s="227"/>
      <c r="T36" s="227"/>
      <c r="U36" s="73"/>
    </row>
    <row r="37" spans="9:21" ht="12.75" customHeight="1" x14ac:dyDescent="0.3">
      <c r="I37" s="72"/>
      <c r="J37" s="227"/>
      <c r="K37" s="227"/>
      <c r="L37" s="227"/>
      <c r="M37" s="227"/>
      <c r="N37" s="227"/>
      <c r="O37" s="227"/>
      <c r="P37" s="227"/>
      <c r="Q37" s="227"/>
      <c r="R37" s="227"/>
      <c r="S37" s="227"/>
      <c r="T37" s="227"/>
      <c r="U37" s="73"/>
    </row>
    <row r="38" spans="9:21" ht="12.75" customHeight="1" x14ac:dyDescent="0.3">
      <c r="I38" s="72"/>
      <c r="J38" s="227"/>
      <c r="K38" s="227"/>
      <c r="L38" s="227"/>
      <c r="M38" s="227"/>
      <c r="N38" s="227"/>
      <c r="O38" s="227"/>
      <c r="P38" s="227"/>
      <c r="Q38" s="227"/>
      <c r="R38" s="227"/>
      <c r="S38" s="227"/>
      <c r="T38" s="227"/>
      <c r="U38" s="73"/>
    </row>
    <row r="39" spans="9:21" ht="12.75" customHeight="1" x14ac:dyDescent="0.3">
      <c r="I39" s="72"/>
      <c r="J39" s="227"/>
      <c r="K39" s="227"/>
      <c r="L39" s="227"/>
      <c r="M39" s="227"/>
      <c r="N39" s="227"/>
      <c r="O39" s="227"/>
      <c r="P39" s="227"/>
      <c r="Q39" s="227"/>
      <c r="R39" s="227"/>
      <c r="S39" s="227"/>
      <c r="T39" s="227"/>
      <c r="U39" s="73"/>
    </row>
    <row r="40" spans="9:21" ht="14.4" thickBot="1" x14ac:dyDescent="0.35">
      <c r="I40" s="74"/>
      <c r="J40" s="75"/>
      <c r="K40" s="76"/>
      <c r="L40" s="76"/>
      <c r="M40" s="76"/>
      <c r="N40" s="76"/>
      <c r="O40" s="76"/>
      <c r="P40" s="76"/>
      <c r="Q40" s="76"/>
      <c r="R40" s="76"/>
      <c r="S40" s="76"/>
      <c r="T40" s="76"/>
      <c r="U40" s="77"/>
    </row>
  </sheetData>
  <mergeCells count="42">
    <mergeCell ref="B23:G23"/>
    <mergeCell ref="C24:G24"/>
    <mergeCell ref="C18:G18"/>
    <mergeCell ref="B19:G19"/>
    <mergeCell ref="C20:G20"/>
    <mergeCell ref="B21:G21"/>
    <mergeCell ref="C22:G22"/>
    <mergeCell ref="B17:G17"/>
    <mergeCell ref="J10:T10"/>
    <mergeCell ref="J4:T9"/>
    <mergeCell ref="J11:T12"/>
    <mergeCell ref="J14:T14"/>
    <mergeCell ref="J15:T39"/>
    <mergeCell ref="B5:C5"/>
    <mergeCell ref="B6:C6"/>
    <mergeCell ref="D6:G6"/>
    <mergeCell ref="D5:G5"/>
    <mergeCell ref="B12:C12"/>
    <mergeCell ref="B13:C13"/>
    <mergeCell ref="B15:G15"/>
    <mergeCell ref="C16:G16"/>
    <mergeCell ref="B7:C7"/>
    <mergeCell ref="B26:G30"/>
    <mergeCell ref="I2:U2"/>
    <mergeCell ref="I3:U3"/>
    <mergeCell ref="B2:G2"/>
    <mergeCell ref="B3:C3"/>
    <mergeCell ref="B4:C4"/>
    <mergeCell ref="D3:G3"/>
    <mergeCell ref="D4:G4"/>
    <mergeCell ref="D7:G7"/>
    <mergeCell ref="J13:T13"/>
    <mergeCell ref="B8:C8"/>
    <mergeCell ref="B9:C9"/>
    <mergeCell ref="B10:C10"/>
    <mergeCell ref="B11:C11"/>
    <mergeCell ref="D13:G13"/>
    <mergeCell ref="D12:G12"/>
    <mergeCell ref="D11:G11"/>
    <mergeCell ref="D10:G10"/>
    <mergeCell ref="D9:G9"/>
    <mergeCell ref="D8:G8"/>
  </mergeCells>
  <hyperlinks>
    <hyperlink ref="J13:O13" r:id="rId1" display="https://store.transportation.org/Item/CollectionDetail?ID=86" xr:uid="{397BCB6B-71C1-4ECF-A6E4-25F9A09F6F91}"/>
    <hyperlink ref="J10" r:id="rId2" xr:uid="{6FC7C822-FA0E-4230-8E77-B2008FC9EAA4}"/>
  </hyperlinks>
  <pageMargins left="0.7" right="0.7" top="0.75" bottom="0.75" header="0.3" footer="0.3"/>
  <pageSetup paperSize="256"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showGridLines="0" workbookViewId="0">
      <selection activeCell="B37" sqref="B37"/>
    </sheetView>
  </sheetViews>
  <sheetFormatPr defaultRowHeight="12" x14ac:dyDescent="0.2"/>
  <cols>
    <col min="1" max="1" width="21.6640625" customWidth="1"/>
    <col min="2" max="2" width="9.88671875" customWidth="1"/>
    <col min="5" max="5" width="11.33203125" customWidth="1"/>
    <col min="7" max="7" width="9.8867187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0.11</v>
      </c>
      <c r="C9" s="10">
        <f>($B$36)*($B$37/100)*(B9/100)</f>
        <v>1.2003765226934975</v>
      </c>
      <c r="D9" s="11">
        <f>$D$38</f>
        <v>24.29736979891771</v>
      </c>
      <c r="E9" s="10">
        <f>($C9*365)*$D9</f>
        <v>10645.587178485339</v>
      </c>
      <c r="F9" s="12">
        <v>1E-4</v>
      </c>
      <c r="G9" s="10">
        <f>$E9*$F9</f>
        <v>1.0645587178485338</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85.02</v>
      </c>
      <c r="C11" s="10">
        <f t="shared" ref="C11:C32" si="0">($B$36)*($B$37/100)*(B11/100)</f>
        <v>927.78192690364676</v>
      </c>
      <c r="D11" s="11">
        <f>$D$38</f>
        <v>24.29736979891771</v>
      </c>
      <c r="E11" s="10">
        <f>($C11*365)*$D11</f>
        <v>8228071.1083165761</v>
      </c>
      <c r="F11" s="12">
        <v>2E-3</v>
      </c>
      <c r="G11" s="10">
        <f>$E11*$F11</f>
        <v>16456.142216633154</v>
      </c>
      <c r="H11" s="13"/>
      <c r="I11" s="7"/>
      <c r="K11" s="97" t="s">
        <v>123</v>
      </c>
      <c r="L11" s="98"/>
      <c r="M11" s="98"/>
      <c r="N11" s="98"/>
      <c r="O11" s="99"/>
    </row>
    <row r="12" spans="1:15" ht="13.8" x14ac:dyDescent="0.3">
      <c r="A12" s="8" t="s">
        <v>15</v>
      </c>
      <c r="B12" s="9">
        <v>9.6999999999999993</v>
      </c>
      <c r="C12" s="10">
        <f t="shared" si="0"/>
        <v>105.85138427388112</v>
      </c>
      <c r="D12" s="11">
        <f>$D$38</f>
        <v>24.29736979891771</v>
      </c>
      <c r="E12" s="10">
        <f>($C12*365)*$D12</f>
        <v>938747.23301188881</v>
      </c>
      <c r="F12" s="12">
        <v>3.8900000000000004E-2</v>
      </c>
      <c r="G12" s="10">
        <f>$E12*$F12</f>
        <v>36517.267364162479</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0.34</v>
      </c>
      <c r="C15" s="10">
        <f t="shared" si="0"/>
        <v>3.710254706507174</v>
      </c>
      <c r="D15" s="11">
        <f>$D$39</f>
        <v>24.29736979891771</v>
      </c>
      <c r="E15" s="10">
        <f>($C15*365)*$D15</f>
        <v>32904.542188045591</v>
      </c>
      <c r="F15" s="12">
        <v>0.41110000000000002</v>
      </c>
      <c r="G15" s="10">
        <f>$E15*$F15</f>
        <v>13527.057293505542</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2.5</v>
      </c>
      <c r="C18" s="10">
        <f t="shared" si="0"/>
        <v>27.281284606670397</v>
      </c>
      <c r="D18" s="11">
        <f>$D$39</f>
        <v>24.29736979891771</v>
      </c>
      <c r="E18" s="10">
        <f>($C18*365)*$D18</f>
        <v>241945.16314739405</v>
      </c>
      <c r="F18" s="12">
        <v>0.20039999999999999</v>
      </c>
      <c r="G18" s="10">
        <f>$E18*$F18</f>
        <v>48485.810694737767</v>
      </c>
      <c r="H18" s="13"/>
      <c r="I18" s="7"/>
      <c r="K18" s="97" t="s">
        <v>61</v>
      </c>
      <c r="L18" s="98"/>
      <c r="M18" s="98"/>
      <c r="N18" s="98"/>
      <c r="O18" s="99"/>
    </row>
    <row r="19" spans="1:15" ht="13.8" x14ac:dyDescent="0.3">
      <c r="A19" s="8" t="s">
        <v>20</v>
      </c>
      <c r="B19" s="9">
        <v>0.51</v>
      </c>
      <c r="C19" s="10">
        <f t="shared" si="0"/>
        <v>5.5653820597607613</v>
      </c>
      <c r="D19" s="11">
        <f t="shared" ref="D19:D32" si="1">$D$39</f>
        <v>24.29736979891771</v>
      </c>
      <c r="E19" s="10">
        <f>($C19*365)*$D19</f>
        <v>49356.81328206839</v>
      </c>
      <c r="F19" s="12">
        <v>1.1384000000000001</v>
      </c>
      <c r="G19" s="10">
        <f>$E19*$F19</f>
        <v>56187.796240306656</v>
      </c>
      <c r="H19" s="13"/>
      <c r="I19" s="7"/>
      <c r="K19" s="97"/>
      <c r="L19" s="98"/>
      <c r="M19" s="98"/>
      <c r="N19" s="98"/>
      <c r="O19" s="99"/>
    </row>
    <row r="20" spans="1:15" ht="13.8" x14ac:dyDescent="0.3">
      <c r="A20" s="8" t="s">
        <v>21</v>
      </c>
      <c r="B20" s="9">
        <v>0.21</v>
      </c>
      <c r="C20" s="10">
        <f t="shared" si="0"/>
        <v>2.2916279069603132</v>
      </c>
      <c r="D20" s="11">
        <f t="shared" si="1"/>
        <v>24.29736979891771</v>
      </c>
      <c r="E20" s="10">
        <f>($C20*365)*$D20</f>
        <v>20323.393704381098</v>
      </c>
      <c r="F20" s="12">
        <v>3.4784000000000002</v>
      </c>
      <c r="G20" s="10">
        <f>$E20*$F20</f>
        <v>70692.892661319216</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0.64</v>
      </c>
      <c r="C23" s="10">
        <f t="shared" si="0"/>
        <v>6.9840088593076217</v>
      </c>
      <c r="D23" s="11">
        <f t="shared" si="1"/>
        <v>24.29736979891771</v>
      </c>
      <c r="E23" s="10">
        <f>($C23*365)*$D23</f>
        <v>61937.961765732885</v>
      </c>
      <c r="F23" s="12">
        <v>0.80049999999999999</v>
      </c>
      <c r="G23" s="10">
        <f>$E23*$F23</f>
        <v>49581.338393469174</v>
      </c>
      <c r="H23" s="13"/>
      <c r="I23" s="7"/>
      <c r="K23" s="97" t="s">
        <v>126</v>
      </c>
      <c r="L23" s="98"/>
      <c r="M23" s="98"/>
      <c r="N23" s="98"/>
      <c r="O23" s="99"/>
    </row>
    <row r="24" spans="1:15" ht="13.8" x14ac:dyDescent="0.3">
      <c r="A24" s="8" t="s">
        <v>24</v>
      </c>
      <c r="B24" s="9">
        <v>0.92</v>
      </c>
      <c r="C24" s="10">
        <f t="shared" si="0"/>
        <v>10.039512735254705</v>
      </c>
      <c r="D24" s="11">
        <f t="shared" si="1"/>
        <v>24.29736979891771</v>
      </c>
      <c r="E24" s="10">
        <f>($C24*365)*$D24</f>
        <v>89035.820038241014</v>
      </c>
      <c r="F24" s="12">
        <v>1.3376999999999999</v>
      </c>
      <c r="G24" s="10">
        <f>$E24*$F24</f>
        <v>119103.216465155</v>
      </c>
      <c r="H24" s="13"/>
      <c r="I24" s="7"/>
      <c r="K24" s="101" t="s">
        <v>127</v>
      </c>
      <c r="L24" s="82"/>
      <c r="M24" s="82"/>
      <c r="N24" s="82"/>
      <c r="O24" s="83"/>
    </row>
    <row r="25" spans="1:15" ht="14.4" x14ac:dyDescent="0.3">
      <c r="A25" s="8" t="s">
        <v>25</v>
      </c>
      <c r="B25" s="9">
        <v>0.03</v>
      </c>
      <c r="C25" s="10">
        <f t="shared" si="0"/>
        <v>0.32737541528004471</v>
      </c>
      <c r="D25" s="11">
        <f t="shared" si="1"/>
        <v>24.29736979891771</v>
      </c>
      <c r="E25" s="10">
        <f>($C25*365)*$D25</f>
        <v>2903.3419577687282</v>
      </c>
      <c r="F25" s="12">
        <v>1.2302999999999999</v>
      </c>
      <c r="G25" s="10">
        <f>$E25*$F25</f>
        <v>3571.9816106428661</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0.02</v>
      </c>
      <c r="C28" s="10">
        <f t="shared" si="0"/>
        <v>0.21825027685336318</v>
      </c>
      <c r="D28" s="11">
        <f t="shared" si="1"/>
        <v>24.29736979891771</v>
      </c>
      <c r="E28" s="10">
        <f>($C28*365)*$D28</f>
        <v>1935.5613051791527</v>
      </c>
      <c r="F28" s="12">
        <v>3.0655000000000001</v>
      </c>
      <c r="G28" s="10">
        <f>$E28*$F28</f>
        <v>5933.4631810266928</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v>
      </c>
      <c r="C34" s="7">
        <f>SUM(C9:C32)</f>
        <v>1091.2513842668156</v>
      </c>
      <c r="D34" s="7"/>
      <c r="E34" s="7"/>
      <c r="F34" s="7"/>
      <c r="G34" s="20">
        <f>SUM(G9:G32)</f>
        <v>420058.03067967639</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row r="43" spans="1:15" x14ac:dyDescent="0.2">
      <c r="A43" s="1" t="s">
        <v>35</v>
      </c>
      <c r="B43" s="1" t="s">
        <v>36</v>
      </c>
      <c r="C43" s="1" t="s">
        <v>36</v>
      </c>
      <c r="D43" s="1" t="s">
        <v>36</v>
      </c>
      <c r="E43" s="1" t="s">
        <v>36</v>
      </c>
      <c r="F43" s="1" t="s">
        <v>36</v>
      </c>
      <c r="G43" s="1" t="s">
        <v>36</v>
      </c>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0" type="noConversion"/>
  <conditionalFormatting sqref="B34">
    <cfRule type="cellIs" dxfId="4" priority="1" stopIfTrue="1" operator="notEqual">
      <formula>100</formula>
    </cfRule>
  </conditionalFormatting>
  <hyperlinks>
    <hyperlink ref="K25" r:id="rId1" xr:uid="{7E7922BB-5D13-459D-AD7B-8867C6FE2A18}"/>
    <hyperlink ref="K26" r:id="rId2" xr:uid="{C270C12A-065C-407D-ACF4-CEF83E2221A9}"/>
  </hyperlinks>
  <pageMargins left="0.75" right="0.75" top="1" bottom="1" header="0.5" footer="0.5"/>
  <pageSetup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showGridLines="0" workbookViewId="0">
      <selection activeCell="B37" sqref="B37"/>
    </sheetView>
  </sheetViews>
  <sheetFormatPr defaultColWidth="9" defaultRowHeight="12" x14ac:dyDescent="0.2"/>
  <cols>
    <col min="1" max="1" width="18" style="2" customWidth="1"/>
    <col min="2" max="2" width="10.6640625" style="2" customWidth="1"/>
    <col min="3" max="4" width="9" style="2"/>
    <col min="5" max="5" width="13.6640625" style="2" customWidth="1"/>
    <col min="6" max="6" width="9" style="2"/>
    <col min="7" max="7" width="10.109375" style="2" customWidth="1"/>
    <col min="8" max="10" width="9" style="2"/>
    <col min="11" max="14" width="13.109375" style="2" customWidth="1"/>
    <col min="15" max="15" width="20.77734375" style="2" customWidth="1"/>
    <col min="16" max="16" width="13.109375" style="2" customWidth="1"/>
    <col min="17" max="16384" width="9" style="2"/>
  </cols>
  <sheetData>
    <row r="1" spans="1:15" customFormat="1" ht="14.4" thickBot="1" x14ac:dyDescent="0.35">
      <c r="A1" s="429" t="s">
        <v>110</v>
      </c>
      <c r="B1" s="430"/>
      <c r="C1" s="431"/>
      <c r="D1" s="431"/>
      <c r="E1" s="431"/>
      <c r="F1" s="432"/>
      <c r="G1" s="103"/>
      <c r="H1" s="31"/>
      <c r="I1" s="31"/>
    </row>
    <row r="2" spans="1:15" customFormat="1" ht="14.4" thickBot="1" x14ac:dyDescent="0.35">
      <c r="A2" s="433" t="s">
        <v>111</v>
      </c>
      <c r="B2" s="434"/>
      <c r="C2" s="435" t="str">
        <f>'Introduction and Legend'!D3</f>
        <v>0010-0090</v>
      </c>
      <c r="D2" s="436"/>
      <c r="E2" s="436"/>
      <c r="F2" s="437"/>
      <c r="G2" s="103"/>
      <c r="H2" s="31"/>
      <c r="I2" s="31"/>
    </row>
    <row r="3" spans="1:15" customFormat="1" ht="14.4" thickBot="1" x14ac:dyDescent="0.35">
      <c r="A3" s="201" t="s">
        <v>112</v>
      </c>
      <c r="B3" s="202"/>
      <c r="C3" s="438" t="str">
        <f>'Introduction and Legend'!D4</f>
        <v xml:space="preserve">Int. Improvements (Rte 132 at Magnolia Hill Rd/Nonnewaug Rd) </v>
      </c>
      <c r="D3" s="439"/>
      <c r="E3" s="439"/>
      <c r="F3" s="440"/>
      <c r="G3" s="103"/>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103"/>
      <c r="H4" s="31"/>
      <c r="I4" s="31"/>
      <c r="K4" s="90" t="s">
        <v>121</v>
      </c>
      <c r="L4" s="91"/>
      <c r="M4" s="91"/>
      <c r="N4" s="91"/>
      <c r="O4" s="92"/>
    </row>
    <row r="5" spans="1:15" ht="14.4" thickBot="1" x14ac:dyDescent="0.35">
      <c r="A5" s="229" t="s">
        <v>114</v>
      </c>
      <c r="B5" s="230"/>
      <c r="C5" s="441" t="str">
        <f>'Introduction and Legend'!D7</f>
        <v>Arnott</v>
      </c>
      <c r="D5" s="442"/>
      <c r="E5" s="442"/>
      <c r="F5" s="443"/>
      <c r="G5" s="7"/>
      <c r="H5" s="7"/>
      <c r="I5" s="7"/>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t="s">
        <v>11</v>
      </c>
      <c r="I8" s="7"/>
      <c r="K8" s="97" t="s">
        <v>155</v>
      </c>
      <c r="L8" s="98"/>
      <c r="M8" s="98"/>
      <c r="N8" s="98"/>
      <c r="O8" s="99"/>
    </row>
    <row r="9" spans="1:15" ht="13.8" x14ac:dyDescent="0.3">
      <c r="A9" s="8" t="s">
        <v>12</v>
      </c>
      <c r="B9" s="9">
        <v>1.61</v>
      </c>
      <c r="C9" s="10">
        <f>($B$36)*($B$37/100)*(B9/100)</f>
        <v>17.569147286695735</v>
      </c>
      <c r="D9" s="11">
        <f>$D$38</f>
        <v>24.29736979891771</v>
      </c>
      <c r="E9" s="10">
        <f>($C9*365)*$D9</f>
        <v>155812.68506692175</v>
      </c>
      <c r="F9" s="12">
        <v>1E-4</v>
      </c>
      <c r="G9" s="10">
        <f>$E9*$F9</f>
        <v>15.581268506692176</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81.94</v>
      </c>
      <c r="C11" s="10">
        <f t="shared" ref="C11:C32" si="0">($B$36)*($B$37/100)*(B11/100)</f>
        <v>894.17138426822896</v>
      </c>
      <c r="D11" s="11">
        <f>$D$38</f>
        <v>24.29736979891771</v>
      </c>
      <c r="E11" s="10">
        <f>($C11*365)*$D11</f>
        <v>7929994.6673189886</v>
      </c>
      <c r="F11" s="12">
        <v>2E-3</v>
      </c>
      <c r="G11" s="10">
        <f>$E11*$F11</f>
        <v>15859.989334637978</v>
      </c>
      <c r="H11" s="13"/>
      <c r="I11" s="7"/>
      <c r="K11" s="97" t="s">
        <v>123</v>
      </c>
      <c r="L11" s="98"/>
      <c r="M11" s="98"/>
      <c r="N11" s="98"/>
      <c r="O11" s="99"/>
    </row>
    <row r="12" spans="1:15" ht="13.8" x14ac:dyDescent="0.3">
      <c r="A12" s="8" t="s">
        <v>15</v>
      </c>
      <c r="B12" s="9">
        <v>11.7</v>
      </c>
      <c r="C12" s="10">
        <f t="shared" si="0"/>
        <v>127.67641195921745</v>
      </c>
      <c r="D12" s="11">
        <f>$D$38</f>
        <v>24.29736979891771</v>
      </c>
      <c r="E12" s="10">
        <f>($C12*365)*$D12</f>
        <v>1132303.3635298042</v>
      </c>
      <c r="F12" s="12">
        <v>3.8900000000000004E-2</v>
      </c>
      <c r="G12" s="10">
        <f>$E12*$F12</f>
        <v>44046.600841309388</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0.62</v>
      </c>
      <c r="C15" s="10">
        <f t="shared" si="0"/>
        <v>6.7657585824542581</v>
      </c>
      <c r="D15" s="11">
        <f>$D$39</f>
        <v>24.29736979891771</v>
      </c>
      <c r="E15" s="10">
        <f>($C15*365)*$D15</f>
        <v>60002.400460553719</v>
      </c>
      <c r="F15" s="12">
        <v>0.41110000000000002</v>
      </c>
      <c r="G15" s="10">
        <f>$E15*$F15</f>
        <v>24666.986829333637</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2.2200000000000002</v>
      </c>
      <c r="C18" s="10">
        <f t="shared" si="0"/>
        <v>24.225780730723315</v>
      </c>
      <c r="D18" s="11">
        <f>$D$39</f>
        <v>24.29736979891771</v>
      </c>
      <c r="E18" s="10">
        <f>($C18*365)*$D18</f>
        <v>214847.30487488597</v>
      </c>
      <c r="F18" s="12">
        <v>0.20039999999999999</v>
      </c>
      <c r="G18" s="10">
        <f>$E18*$F18</f>
        <v>43055.399896927149</v>
      </c>
      <c r="H18" s="13"/>
      <c r="I18" s="7"/>
      <c r="K18" s="97" t="s">
        <v>61</v>
      </c>
      <c r="L18" s="98"/>
      <c r="M18" s="98"/>
      <c r="N18" s="98"/>
      <c r="O18" s="99"/>
    </row>
    <row r="19" spans="1:15" ht="13.8" x14ac:dyDescent="0.3">
      <c r="A19" s="8" t="s">
        <v>20</v>
      </c>
      <c r="B19" s="9">
        <v>0.46</v>
      </c>
      <c r="C19" s="10">
        <f t="shared" si="0"/>
        <v>5.0197563676273527</v>
      </c>
      <c r="D19" s="11">
        <f t="shared" ref="D19:D32" si="1">$D$39</f>
        <v>24.29736979891771</v>
      </c>
      <c r="E19" s="10">
        <f>($C19*365)*$D19</f>
        <v>44517.910019120507</v>
      </c>
      <c r="F19" s="12">
        <v>1.1384000000000001</v>
      </c>
      <c r="G19" s="10">
        <f>$E19*$F19</f>
        <v>50679.18876576679</v>
      </c>
      <c r="H19" s="13"/>
      <c r="I19" s="7"/>
      <c r="K19" s="97"/>
      <c r="L19" s="98"/>
      <c r="M19" s="98"/>
      <c r="N19" s="98"/>
      <c r="O19" s="99"/>
    </row>
    <row r="20" spans="1:15" ht="13.8" x14ac:dyDescent="0.3">
      <c r="A20" s="8" t="s">
        <v>21</v>
      </c>
      <c r="B20" s="9">
        <v>0.15</v>
      </c>
      <c r="C20" s="10">
        <f t="shared" si="0"/>
        <v>1.6368770764002238</v>
      </c>
      <c r="D20" s="11">
        <f t="shared" si="1"/>
        <v>24.29736979891771</v>
      </c>
      <c r="E20" s="10">
        <f>($C20*365)*$D20</f>
        <v>14516.709788843644</v>
      </c>
      <c r="F20" s="12">
        <v>3.4784000000000002</v>
      </c>
      <c r="G20" s="10">
        <f>$E20*$F20</f>
        <v>50494.923329513731</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0.82</v>
      </c>
      <c r="C23" s="10">
        <f t="shared" si="0"/>
        <v>8.9482613509878899</v>
      </c>
      <c r="D23" s="11">
        <f t="shared" si="1"/>
        <v>24.29736979891771</v>
      </c>
      <c r="E23" s="10">
        <f>($C23*365)*$D23</f>
        <v>79358.013512345249</v>
      </c>
      <c r="F23" s="12">
        <v>0.80049999999999999</v>
      </c>
      <c r="G23" s="10">
        <f>$E23*$F23</f>
        <v>63526.089816632368</v>
      </c>
      <c r="H23" s="13"/>
      <c r="I23" s="7"/>
      <c r="K23" s="97" t="s">
        <v>126</v>
      </c>
      <c r="L23" s="98"/>
      <c r="M23" s="98"/>
      <c r="N23" s="98"/>
      <c r="O23" s="99"/>
    </row>
    <row r="24" spans="1:15" ht="13.8" x14ac:dyDescent="0.3">
      <c r="A24" s="8" t="s">
        <v>24</v>
      </c>
      <c r="B24" s="9">
        <v>0.48</v>
      </c>
      <c r="C24" s="10">
        <f t="shared" si="0"/>
        <v>5.2380066444807154</v>
      </c>
      <c r="D24" s="11">
        <f t="shared" si="1"/>
        <v>24.29736979891771</v>
      </c>
      <c r="E24" s="10">
        <f>($C24*365)*$D24</f>
        <v>46453.471324299651</v>
      </c>
      <c r="F24" s="12">
        <v>1.3376999999999999</v>
      </c>
      <c r="G24" s="10">
        <f>$E24*$F24</f>
        <v>62140.80859051564</v>
      </c>
      <c r="H24" s="13"/>
      <c r="I24" s="7"/>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t="s">
        <v>13</v>
      </c>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v>
      </c>
      <c r="C34" s="7">
        <f>SUM(C9:C32)</f>
        <v>1091.2513842668159</v>
      </c>
      <c r="D34" s="7"/>
      <c r="E34" s="7"/>
      <c r="F34" s="7"/>
      <c r="G34" s="20">
        <f>SUM(G9:G32)</f>
        <v>354485.56867314334</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customFormat="1" ht="14.4" thickBot="1" x14ac:dyDescent="0.35">
      <c r="A36" s="14" t="s">
        <v>31</v>
      </c>
      <c r="B36" s="23">
        <f>'ESAL Calculator'!C32</f>
        <v>1091.2513842668159</v>
      </c>
      <c r="C36" s="7"/>
      <c r="D36" s="7"/>
      <c r="E36" s="7"/>
      <c r="F36" s="7"/>
      <c r="G36" s="7"/>
      <c r="H36" s="13"/>
      <c r="I36" s="7"/>
      <c r="K36" s="105"/>
      <c r="L36" s="106"/>
      <c r="M36" s="106"/>
      <c r="N36" s="85"/>
      <c r="O36" s="86"/>
    </row>
    <row r="37" spans="1:15" customFormat="1" ht="14.4" thickBot="1" x14ac:dyDescent="0.35">
      <c r="A37" s="14" t="s">
        <v>32</v>
      </c>
      <c r="B37" s="24">
        <f>'ESAL Calculator'!C24</f>
        <v>100</v>
      </c>
      <c r="E37" s="7"/>
      <c r="F37" s="7"/>
      <c r="G37" s="7"/>
      <c r="H37" s="13"/>
      <c r="I37" s="7"/>
      <c r="K37" s="104"/>
      <c r="L37" s="84" t="s">
        <v>159</v>
      </c>
      <c r="M37" s="84"/>
      <c r="N37" s="85"/>
      <c r="O37" s="86"/>
    </row>
    <row r="38" spans="1:15" customFormat="1"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customFormat="1"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customFormat="1" ht="13.8" x14ac:dyDescent="0.3">
      <c r="B40" s="27" t="s">
        <v>42</v>
      </c>
      <c r="C40" s="7" t="s">
        <v>41</v>
      </c>
      <c r="D40" s="7" t="s">
        <v>39</v>
      </c>
      <c r="K40" s="186"/>
      <c r="L40" s="186"/>
      <c r="M40" s="186"/>
      <c r="N40" s="52"/>
      <c r="O40" s="52"/>
    </row>
    <row r="41" spans="1:15" customFormat="1" ht="13.2" x14ac:dyDescent="0.2">
      <c r="K41" s="58"/>
      <c r="L41" s="67"/>
      <c r="M41" s="67"/>
      <c r="N41" s="52"/>
      <c r="O41" s="52"/>
    </row>
    <row r="42" spans="1:15" customFormat="1" ht="13.8" x14ac:dyDescent="0.3">
      <c r="B42" s="7" t="s">
        <v>38</v>
      </c>
      <c r="C42" s="6" t="s">
        <v>37</v>
      </c>
      <c r="D42" s="7"/>
    </row>
    <row r="43" spans="1:15" x14ac:dyDescent="0.2">
      <c r="B43" s="3"/>
    </row>
  </sheetData>
  <mergeCells count="14">
    <mergeCell ref="A4:B4"/>
    <mergeCell ref="C4:F4"/>
    <mergeCell ref="A5:B5"/>
    <mergeCell ref="C5:F5"/>
    <mergeCell ref="A1:F1"/>
    <mergeCell ref="A2:B2"/>
    <mergeCell ref="C2:F2"/>
    <mergeCell ref="A3:B3"/>
    <mergeCell ref="C3:F3"/>
    <mergeCell ref="K3:O3"/>
    <mergeCell ref="K27:O27"/>
    <mergeCell ref="K28:O28"/>
    <mergeCell ref="K25:O25"/>
    <mergeCell ref="K26:O26"/>
  </mergeCells>
  <phoneticPr fontId="0" type="noConversion"/>
  <conditionalFormatting sqref="B34">
    <cfRule type="cellIs" dxfId="3" priority="1" stopIfTrue="1" operator="notEqual">
      <formula>100</formula>
    </cfRule>
  </conditionalFormatting>
  <hyperlinks>
    <hyperlink ref="K25" r:id="rId1" xr:uid="{D3DE68F9-A8AE-429B-9CF3-2BF5628E769B}"/>
    <hyperlink ref="K26" r:id="rId2" xr:uid="{2C893AF8-B8DE-4E97-816E-C79FE17C16A9}"/>
  </hyperlinks>
  <pageMargins left="0.75" right="0.75" top="1" bottom="1" header="0.5" footer="0.5"/>
  <pageSetup orientation="portrait"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2"/>
  <sheetViews>
    <sheetView showGridLines="0" workbookViewId="0">
      <selection activeCell="B37" sqref="B37"/>
    </sheetView>
  </sheetViews>
  <sheetFormatPr defaultRowHeight="12" x14ac:dyDescent="0.2"/>
  <cols>
    <col min="1" max="1" width="18.33203125" customWidth="1"/>
    <col min="2" max="2" width="9.6640625" customWidth="1"/>
    <col min="5" max="5" width="10.6640625" customWidth="1"/>
    <col min="7" max="7" width="12.4414062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7"/>
      <c r="H5" s="7"/>
      <c r="K5" s="93" t="s">
        <v>122</v>
      </c>
      <c r="L5" s="94"/>
      <c r="M5" s="94"/>
      <c r="N5" s="95"/>
      <c r="O5" s="96"/>
    </row>
    <row r="6" spans="1:15" ht="13.8" x14ac:dyDescent="0.3">
      <c r="A6" s="8" t="s">
        <v>0</v>
      </c>
      <c r="B6" s="8" t="s">
        <v>1</v>
      </c>
      <c r="C6" s="8" t="s">
        <v>2</v>
      </c>
      <c r="D6" s="8" t="s">
        <v>3</v>
      </c>
      <c r="E6" s="8" t="s">
        <v>4</v>
      </c>
      <c r="F6" s="8" t="s">
        <v>5</v>
      </c>
      <c r="G6" s="8" t="s">
        <v>4</v>
      </c>
      <c r="H6" s="7"/>
      <c r="K6" s="97"/>
      <c r="L6" s="98"/>
      <c r="M6" s="98"/>
      <c r="N6" s="98"/>
      <c r="O6" s="99"/>
    </row>
    <row r="7" spans="1:15" ht="13.8" x14ac:dyDescent="0.3">
      <c r="A7" s="7"/>
      <c r="B7" s="7"/>
      <c r="C7" s="8" t="s">
        <v>6</v>
      </c>
      <c r="D7" s="8" t="s">
        <v>7</v>
      </c>
      <c r="E7" s="8" t="s">
        <v>8</v>
      </c>
      <c r="F7" s="8" t="s">
        <v>9</v>
      </c>
      <c r="G7" s="8" t="s">
        <v>5</v>
      </c>
      <c r="H7" s="7"/>
      <c r="K7" s="97" t="s">
        <v>161</v>
      </c>
      <c r="L7" s="98"/>
      <c r="M7" s="98"/>
      <c r="N7" s="98"/>
      <c r="O7" s="99"/>
    </row>
    <row r="8" spans="1:15" ht="13.8" x14ac:dyDescent="0.3">
      <c r="A8" s="8" t="s">
        <v>10</v>
      </c>
      <c r="B8" s="8" t="s">
        <v>11</v>
      </c>
      <c r="C8" s="8" t="s">
        <v>11</v>
      </c>
      <c r="D8" s="8" t="s">
        <v>11</v>
      </c>
      <c r="E8" s="8" t="s">
        <v>11</v>
      </c>
      <c r="F8" s="8" t="s">
        <v>11</v>
      </c>
      <c r="G8" s="8" t="s">
        <v>11</v>
      </c>
      <c r="H8" s="8"/>
      <c r="K8" s="97" t="s">
        <v>155</v>
      </c>
      <c r="L8" s="98"/>
      <c r="M8" s="98"/>
      <c r="N8" s="98"/>
      <c r="O8" s="99"/>
    </row>
    <row r="9" spans="1:15" ht="13.8" x14ac:dyDescent="0.3">
      <c r="A9" s="8" t="s">
        <v>12</v>
      </c>
      <c r="B9" s="9">
        <v>0.46</v>
      </c>
      <c r="C9" s="10">
        <f>($B$36)*($B$37/100)*(B9/100)</f>
        <v>5.0197563676273527</v>
      </c>
      <c r="D9" s="11">
        <f>$D$38</f>
        <v>24.29736979891771</v>
      </c>
      <c r="E9" s="10">
        <f>($C9*365)*$D9</f>
        <v>44517.910019120507</v>
      </c>
      <c r="F9" s="12">
        <v>1E-4</v>
      </c>
      <c r="G9" s="10">
        <f>$E9*$F9</f>
        <v>4.451791001912051</v>
      </c>
      <c r="H9" s="13"/>
      <c r="K9" s="97" t="s">
        <v>60</v>
      </c>
      <c r="L9" s="98"/>
      <c r="M9" s="98"/>
      <c r="N9" s="98"/>
      <c r="O9" s="99"/>
    </row>
    <row r="10" spans="1:15" ht="13.8" x14ac:dyDescent="0.3">
      <c r="A10" s="7"/>
      <c r="B10" s="9"/>
      <c r="C10" s="10"/>
      <c r="D10" s="11"/>
      <c r="E10" s="14" t="s">
        <v>13</v>
      </c>
      <c r="F10" s="12"/>
      <c r="G10" s="10"/>
      <c r="H10" s="13"/>
      <c r="K10" s="97"/>
      <c r="L10" s="98"/>
      <c r="M10" s="98"/>
      <c r="N10" s="98"/>
      <c r="O10" s="99"/>
    </row>
    <row r="11" spans="1:15" ht="13.8" x14ac:dyDescent="0.3">
      <c r="A11" s="8" t="s">
        <v>14</v>
      </c>
      <c r="B11" s="9">
        <v>80.8</v>
      </c>
      <c r="C11" s="10">
        <f t="shared" ref="C11:C32" si="0">($B$36)*($B$37/100)*(B11/100)</f>
        <v>881.7311184875872</v>
      </c>
      <c r="D11" s="11">
        <f>$D$38</f>
        <v>24.29736979891771</v>
      </c>
      <c r="E11" s="10">
        <f>($C11*365)*$D11</f>
        <v>7819667.6729237745</v>
      </c>
      <c r="F11" s="12">
        <v>2E-3</v>
      </c>
      <c r="G11" s="10">
        <f>$E11*$F11</f>
        <v>15639.335345847549</v>
      </c>
      <c r="H11" s="13"/>
      <c r="K11" s="97" t="s">
        <v>123</v>
      </c>
      <c r="L11" s="98"/>
      <c r="M11" s="98"/>
      <c r="N11" s="98"/>
      <c r="O11" s="99"/>
    </row>
    <row r="12" spans="1:15" ht="13.8" x14ac:dyDescent="0.3">
      <c r="A12" s="8" t="s">
        <v>15</v>
      </c>
      <c r="B12" s="9">
        <v>14.15</v>
      </c>
      <c r="C12" s="10">
        <f t="shared" si="0"/>
        <v>154.41207087375446</v>
      </c>
      <c r="D12" s="11">
        <f>$D$38</f>
        <v>24.29736979891771</v>
      </c>
      <c r="E12" s="10">
        <f>($C12*365)*$D12</f>
        <v>1369409.6234142503</v>
      </c>
      <c r="F12" s="12">
        <v>3.8900000000000004E-2</v>
      </c>
      <c r="G12" s="10">
        <f>$E12*$F12</f>
        <v>53270.034350814341</v>
      </c>
      <c r="H12" s="13"/>
      <c r="K12" s="97" t="s">
        <v>124</v>
      </c>
      <c r="L12" s="98"/>
      <c r="M12" s="98"/>
      <c r="N12" s="98"/>
      <c r="O12" s="99"/>
    </row>
    <row r="13" spans="1:15" ht="13.8" x14ac:dyDescent="0.3">
      <c r="A13" s="7"/>
      <c r="B13" s="9"/>
      <c r="C13" s="10"/>
      <c r="D13" s="11"/>
      <c r="E13" s="10"/>
      <c r="F13" s="12"/>
      <c r="G13" s="10"/>
      <c r="H13" s="13"/>
      <c r="K13" s="97"/>
      <c r="L13" s="98"/>
      <c r="M13" s="98"/>
      <c r="N13" s="98"/>
      <c r="O13" s="99"/>
    </row>
    <row r="14" spans="1:15" ht="13.8" x14ac:dyDescent="0.3">
      <c r="A14" s="8" t="s">
        <v>16</v>
      </c>
      <c r="B14" s="9"/>
      <c r="C14" s="10"/>
      <c r="D14" s="11"/>
      <c r="E14" s="10"/>
      <c r="F14" s="12"/>
      <c r="G14" s="10"/>
      <c r="H14" s="13"/>
      <c r="K14" s="97" t="s">
        <v>158</v>
      </c>
      <c r="L14" s="98"/>
      <c r="M14" s="98"/>
      <c r="N14" s="98"/>
      <c r="O14" s="99"/>
    </row>
    <row r="15" spans="1:15" ht="13.8" x14ac:dyDescent="0.3">
      <c r="A15" s="8" t="s">
        <v>17</v>
      </c>
      <c r="B15" s="9">
        <v>0.5</v>
      </c>
      <c r="C15" s="10">
        <f t="shared" si="0"/>
        <v>5.4562569213340799</v>
      </c>
      <c r="D15" s="11">
        <f>$D$39</f>
        <v>24.29736979891771</v>
      </c>
      <c r="E15" s="10">
        <f>($C15*365)*$D15</f>
        <v>48389.032629478817</v>
      </c>
      <c r="F15" s="12">
        <v>0.41110000000000002</v>
      </c>
      <c r="G15" s="10">
        <f>$E15*$F15</f>
        <v>19892.731313978744</v>
      </c>
      <c r="H15" s="13"/>
      <c r="K15" s="97" t="s">
        <v>156</v>
      </c>
      <c r="L15" s="98"/>
      <c r="M15" s="98"/>
      <c r="N15" s="98"/>
      <c r="O15" s="99"/>
    </row>
    <row r="16" spans="1:15" ht="13.8" x14ac:dyDescent="0.3">
      <c r="A16" s="7"/>
      <c r="B16" s="9"/>
      <c r="C16" s="10"/>
      <c r="D16" s="15" t="s">
        <v>13</v>
      </c>
      <c r="E16" s="14" t="s">
        <v>13</v>
      </c>
      <c r="F16" s="12"/>
      <c r="G16" s="10"/>
      <c r="H16" s="13"/>
      <c r="K16" s="97" t="s">
        <v>125</v>
      </c>
      <c r="L16" s="98"/>
      <c r="M16" s="98"/>
      <c r="N16" s="98"/>
      <c r="O16" s="99"/>
    </row>
    <row r="17" spans="1:15" ht="13.8" x14ac:dyDescent="0.3">
      <c r="A17" s="8" t="s">
        <v>18</v>
      </c>
      <c r="B17" s="9"/>
      <c r="C17" s="10"/>
      <c r="D17" s="15" t="s">
        <v>13</v>
      </c>
      <c r="E17" s="14" t="s">
        <v>13</v>
      </c>
      <c r="F17" s="12"/>
      <c r="G17" s="10"/>
      <c r="H17" s="13"/>
      <c r="K17" s="97" t="s">
        <v>157</v>
      </c>
      <c r="L17" s="98"/>
      <c r="M17" s="98"/>
      <c r="N17" s="98"/>
      <c r="O17" s="99"/>
    </row>
    <row r="18" spans="1:15" ht="13.8" x14ac:dyDescent="0.3">
      <c r="A18" s="8" t="s">
        <v>19</v>
      </c>
      <c r="B18" s="9">
        <v>1.88</v>
      </c>
      <c r="C18" s="10">
        <f t="shared" si="0"/>
        <v>20.515526024216136</v>
      </c>
      <c r="D18" s="11">
        <f>$D$39</f>
        <v>24.29736979891771</v>
      </c>
      <c r="E18" s="10">
        <f>($C18*365)*$D18</f>
        <v>181942.76268684029</v>
      </c>
      <c r="F18" s="12">
        <v>0.20039999999999999</v>
      </c>
      <c r="G18" s="10">
        <f>$E18*$F18</f>
        <v>36461.32964244279</v>
      </c>
      <c r="H18" s="13"/>
      <c r="K18" s="97" t="s">
        <v>61</v>
      </c>
      <c r="L18" s="98"/>
      <c r="M18" s="98"/>
      <c r="N18" s="98"/>
      <c r="O18" s="99"/>
    </row>
    <row r="19" spans="1:15" ht="13.8" x14ac:dyDescent="0.3">
      <c r="A19" s="8" t="s">
        <v>20</v>
      </c>
      <c r="B19" s="9">
        <v>0.6</v>
      </c>
      <c r="C19" s="10">
        <f t="shared" si="0"/>
        <v>6.5475083056008954</v>
      </c>
      <c r="D19" s="11">
        <f t="shared" ref="D19:D32" si="1">$D$39</f>
        <v>24.29736979891771</v>
      </c>
      <c r="E19" s="10">
        <f>($C19*365)*$D19</f>
        <v>58066.839155374575</v>
      </c>
      <c r="F19" s="12">
        <v>1.1384000000000001</v>
      </c>
      <c r="G19" s="10">
        <f>$E19*$F19</f>
        <v>66103.289694478415</v>
      </c>
      <c r="H19" s="13"/>
      <c r="K19" s="97"/>
      <c r="L19" s="98"/>
      <c r="M19" s="98"/>
      <c r="N19" s="98"/>
      <c r="O19" s="99"/>
    </row>
    <row r="20" spans="1:15" ht="13.8" x14ac:dyDescent="0.3">
      <c r="A20" s="8" t="s">
        <v>21</v>
      </c>
      <c r="B20" s="9">
        <v>0.16</v>
      </c>
      <c r="C20" s="10">
        <f t="shared" si="0"/>
        <v>1.7460022148269054</v>
      </c>
      <c r="D20" s="11">
        <f t="shared" si="1"/>
        <v>24.29736979891771</v>
      </c>
      <c r="E20" s="10">
        <f>($C20*365)*$D20</f>
        <v>15484.490441433221</v>
      </c>
      <c r="F20" s="12">
        <v>3.4784000000000002</v>
      </c>
      <c r="G20" s="10">
        <f>$E20*$F20</f>
        <v>53861.25155148132</v>
      </c>
      <c r="H20" s="13"/>
      <c r="K20" s="97" t="s">
        <v>62</v>
      </c>
      <c r="L20" s="98"/>
      <c r="M20" s="98"/>
      <c r="N20" s="98"/>
      <c r="O20" s="99"/>
    </row>
    <row r="21" spans="1:15" ht="13.8" x14ac:dyDescent="0.3">
      <c r="A21" s="7"/>
      <c r="B21" s="9"/>
      <c r="C21" s="10"/>
      <c r="D21" s="11"/>
      <c r="E21" s="14" t="s">
        <v>13</v>
      </c>
      <c r="F21" s="12"/>
      <c r="G21" s="10"/>
      <c r="H21" s="13"/>
      <c r="K21" s="97" t="s">
        <v>63</v>
      </c>
      <c r="L21" s="98"/>
      <c r="M21" s="98"/>
      <c r="N21" s="98"/>
      <c r="O21" s="99"/>
    </row>
    <row r="22" spans="1:15" ht="13.8" x14ac:dyDescent="0.3">
      <c r="A22" s="8" t="s">
        <v>22</v>
      </c>
      <c r="B22" s="9"/>
      <c r="C22" s="10"/>
      <c r="D22" s="11"/>
      <c r="E22" s="14" t="s">
        <v>13</v>
      </c>
      <c r="F22" s="12"/>
      <c r="G22" s="10"/>
      <c r="H22" s="13"/>
      <c r="K22" s="97"/>
      <c r="L22" s="98"/>
      <c r="M22" s="98"/>
      <c r="N22" s="98"/>
      <c r="O22" s="99"/>
    </row>
    <row r="23" spans="1:15" ht="13.8" x14ac:dyDescent="0.3">
      <c r="A23" s="8" t="s">
        <v>23</v>
      </c>
      <c r="B23" s="9">
        <v>0.38</v>
      </c>
      <c r="C23" s="10">
        <f t="shared" si="0"/>
        <v>4.1467552602139</v>
      </c>
      <c r="D23" s="11">
        <f t="shared" si="1"/>
        <v>24.29736979891771</v>
      </c>
      <c r="E23" s="10">
        <f>($C23*365)*$D23</f>
        <v>36775.664798403894</v>
      </c>
      <c r="F23" s="12">
        <v>0.80049999999999999</v>
      </c>
      <c r="G23" s="10">
        <f>$E23*$F23</f>
        <v>29438.919671122316</v>
      </c>
      <c r="H23" s="13"/>
      <c r="K23" s="97" t="s">
        <v>126</v>
      </c>
      <c r="L23" s="98"/>
      <c r="M23" s="98"/>
      <c r="N23" s="98"/>
      <c r="O23" s="99"/>
    </row>
    <row r="24" spans="1:15" ht="13.8" x14ac:dyDescent="0.3">
      <c r="A24" s="8" t="s">
        <v>24</v>
      </c>
      <c r="B24" s="9">
        <v>0.77</v>
      </c>
      <c r="C24" s="10">
        <f t="shared" si="0"/>
        <v>8.4026356588544822</v>
      </c>
      <c r="D24" s="11">
        <f t="shared" si="1"/>
        <v>24.29736979891771</v>
      </c>
      <c r="E24" s="10">
        <f>($C24*365)*$D24</f>
        <v>74519.110249397359</v>
      </c>
      <c r="F24" s="12">
        <v>1.3376999999999999</v>
      </c>
      <c r="G24" s="10">
        <f>$E24*$F24</f>
        <v>99684.21378061884</v>
      </c>
      <c r="H24" s="13"/>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13"/>
      <c r="K25" s="426" t="s">
        <v>44</v>
      </c>
      <c r="L25" s="427"/>
      <c r="M25" s="427"/>
      <c r="N25" s="427"/>
      <c r="O25" s="428"/>
    </row>
    <row r="26" spans="1:15" ht="15" thickBot="1" x14ac:dyDescent="0.35">
      <c r="A26" s="7"/>
      <c r="B26" s="9"/>
      <c r="C26" s="10"/>
      <c r="D26" s="11"/>
      <c r="E26" s="14" t="s">
        <v>13</v>
      </c>
      <c r="F26" s="12"/>
      <c r="G26" s="10"/>
      <c r="H26" s="13"/>
      <c r="K26" s="445" t="s">
        <v>108</v>
      </c>
      <c r="L26" s="450"/>
      <c r="M26" s="450"/>
      <c r="N26" s="450"/>
      <c r="O26" s="451"/>
    </row>
    <row r="27" spans="1:15" ht="14.4" thickBot="1" x14ac:dyDescent="0.35">
      <c r="A27" s="8" t="s">
        <v>26</v>
      </c>
      <c r="B27" s="9"/>
      <c r="C27" s="10"/>
      <c r="D27" s="11"/>
      <c r="E27" s="14" t="s">
        <v>13</v>
      </c>
      <c r="F27" s="12"/>
      <c r="G27" s="10"/>
      <c r="H27" s="13"/>
      <c r="K27" s="449"/>
      <c r="L27" s="449"/>
      <c r="M27" s="449"/>
      <c r="N27" s="449"/>
      <c r="O27" s="449"/>
    </row>
    <row r="28" spans="1:15" ht="14.4" thickBot="1" x14ac:dyDescent="0.35">
      <c r="A28" s="8" t="s">
        <v>27</v>
      </c>
      <c r="B28" s="9">
        <v>0.3</v>
      </c>
      <c r="C28" s="10">
        <f t="shared" si="0"/>
        <v>3.2737541528004477</v>
      </c>
      <c r="D28" s="11">
        <f t="shared" si="1"/>
        <v>24.29736979891771</v>
      </c>
      <c r="E28" s="10">
        <f>($C28*365)*$D28</f>
        <v>29033.419577687288</v>
      </c>
      <c r="F28" s="12">
        <v>3.0655000000000001</v>
      </c>
      <c r="G28" s="10">
        <f>$E28*$F28</f>
        <v>89001.947715400383</v>
      </c>
      <c r="H28" s="13"/>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K30" s="105"/>
      <c r="L30" s="106"/>
      <c r="M30" s="106"/>
      <c r="N30" s="82"/>
      <c r="O30" s="83"/>
    </row>
    <row r="31" spans="1:15" ht="14.4" thickBot="1" x14ac:dyDescent="0.35">
      <c r="A31" s="7"/>
      <c r="B31" s="9"/>
      <c r="C31" s="10"/>
      <c r="D31" s="11"/>
      <c r="E31" s="14" t="s">
        <v>13</v>
      </c>
      <c r="F31" s="16" t="s">
        <v>13</v>
      </c>
      <c r="G31" s="14" t="s">
        <v>13</v>
      </c>
      <c r="H31" s="1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K32" s="105"/>
      <c r="L32" s="106"/>
      <c r="M32" s="106"/>
      <c r="N32" s="85"/>
      <c r="O32" s="86"/>
    </row>
    <row r="33" spans="1:15" ht="14.4" thickBot="1" x14ac:dyDescent="0.35">
      <c r="A33" s="7"/>
      <c r="B33" s="18"/>
      <c r="C33" s="7"/>
      <c r="D33" s="7"/>
      <c r="E33" s="7"/>
      <c r="F33" s="19"/>
      <c r="G33" s="7"/>
      <c r="H33" s="13"/>
      <c r="K33" s="40"/>
      <c r="L33" s="84" t="s">
        <v>67</v>
      </c>
      <c r="M33" s="84"/>
      <c r="N33" s="85"/>
      <c r="O33" s="86"/>
    </row>
    <row r="34" spans="1:15" ht="14.4" thickBot="1" x14ac:dyDescent="0.35">
      <c r="A34" s="8" t="s">
        <v>43</v>
      </c>
      <c r="B34" s="18">
        <f>SUM(B9:B32)</f>
        <v>99.999999999999972</v>
      </c>
      <c r="C34" s="7">
        <f>SUM(C9:C32)</f>
        <v>1091.2513842668154</v>
      </c>
      <c r="D34" s="7"/>
      <c r="E34" s="7"/>
      <c r="F34" s="7"/>
      <c r="G34" s="20">
        <f>SUM(G9:G32)</f>
        <v>463357.50485718664</v>
      </c>
      <c r="H34" s="13" t="s">
        <v>45</v>
      </c>
      <c r="K34" s="105"/>
      <c r="L34" s="106"/>
      <c r="M34" s="106"/>
      <c r="N34" s="85"/>
      <c r="O34" s="86"/>
    </row>
    <row r="35" spans="1:15" ht="14.4" thickBot="1" x14ac:dyDescent="0.35">
      <c r="A35" s="7"/>
      <c r="B35" s="18"/>
      <c r="C35" s="7"/>
      <c r="D35" s="7"/>
      <c r="E35" s="7"/>
      <c r="F35" s="7"/>
      <c r="G35" s="7"/>
      <c r="H35" s="13"/>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2" priority="1" stopIfTrue="1" operator="notEqual">
      <formula>100</formula>
    </cfRule>
  </conditionalFormatting>
  <hyperlinks>
    <hyperlink ref="K25" r:id="rId1" xr:uid="{2156EAD8-83DD-47A8-BA77-1CE3E6172E0B}"/>
    <hyperlink ref="K26" r:id="rId2" xr:uid="{840BA698-1762-4CE6-AF78-F57A6507FF14}"/>
  </hyperlinks>
  <pageMargins left="0.75" right="0.75" top="1" bottom="1" header="0.5" footer="0.5"/>
  <pageSetup orientation="portrait"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showGridLines="0" workbookViewId="0">
      <selection activeCell="B37" sqref="B37"/>
    </sheetView>
  </sheetViews>
  <sheetFormatPr defaultRowHeight="12" x14ac:dyDescent="0.2"/>
  <cols>
    <col min="1" max="1" width="21.109375" customWidth="1"/>
    <col min="2" max="2" width="10.21875" customWidth="1"/>
    <col min="5" max="5" width="10.77734375" customWidth="1"/>
    <col min="7" max="7" width="10.664062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8"/>
      <c r="K6" s="97"/>
      <c r="L6" s="98"/>
      <c r="M6" s="98"/>
      <c r="N6" s="98"/>
      <c r="O6" s="99"/>
    </row>
    <row r="7" spans="1:15" ht="13.8" x14ac:dyDescent="0.3">
      <c r="A7" s="7"/>
      <c r="B7" s="7"/>
      <c r="C7" s="8" t="s">
        <v>6</v>
      </c>
      <c r="D7" s="8" t="s">
        <v>7</v>
      </c>
      <c r="E7" s="8" t="s">
        <v>8</v>
      </c>
      <c r="F7" s="8" t="s">
        <v>9</v>
      </c>
      <c r="G7" s="8" t="s">
        <v>5</v>
      </c>
      <c r="H7" s="7"/>
      <c r="K7" s="97" t="s">
        <v>161</v>
      </c>
      <c r="L7" s="98"/>
      <c r="M7" s="98"/>
      <c r="N7" s="98"/>
      <c r="O7" s="99"/>
    </row>
    <row r="8" spans="1:15" ht="13.8" x14ac:dyDescent="0.3">
      <c r="A8" s="8" t="s">
        <v>10</v>
      </c>
      <c r="B8" s="8" t="s">
        <v>11</v>
      </c>
      <c r="C8" s="8" t="s">
        <v>11</v>
      </c>
      <c r="D8" s="8" t="s">
        <v>11</v>
      </c>
      <c r="E8" s="8" t="s">
        <v>11</v>
      </c>
      <c r="F8" s="8" t="s">
        <v>11</v>
      </c>
      <c r="G8" s="8" t="s">
        <v>11</v>
      </c>
      <c r="H8" s="8"/>
      <c r="K8" s="97" t="s">
        <v>155</v>
      </c>
      <c r="L8" s="98"/>
      <c r="M8" s="98"/>
      <c r="N8" s="98"/>
      <c r="O8" s="99"/>
    </row>
    <row r="9" spans="1:15" ht="13.8" x14ac:dyDescent="0.3">
      <c r="A9" s="8" t="s">
        <v>12</v>
      </c>
      <c r="B9" s="9">
        <v>2.69</v>
      </c>
      <c r="C9" s="10">
        <f>($B$36)*($B$37/100)*(B9/100)</f>
        <v>29.354662236777347</v>
      </c>
      <c r="D9" s="11">
        <f>$D$38</f>
        <v>24.29736979891771</v>
      </c>
      <c r="E9" s="10">
        <f>($C9*365)*$D9</f>
        <v>260332.99554659601</v>
      </c>
      <c r="F9" s="12">
        <v>1E-4</v>
      </c>
      <c r="G9" s="10">
        <f>$E9*$F9</f>
        <v>26.033299554659603</v>
      </c>
      <c r="H9" s="8"/>
      <c r="K9" s="97" t="s">
        <v>60</v>
      </c>
      <c r="L9" s="98"/>
      <c r="M9" s="98"/>
      <c r="N9" s="98"/>
      <c r="O9" s="99"/>
    </row>
    <row r="10" spans="1:15" ht="13.8" x14ac:dyDescent="0.3">
      <c r="A10" s="7"/>
      <c r="B10" s="9"/>
      <c r="C10" s="10"/>
      <c r="D10" s="11"/>
      <c r="E10" s="14" t="s">
        <v>13</v>
      </c>
      <c r="F10" s="12"/>
      <c r="G10" s="10"/>
      <c r="H10" s="7"/>
      <c r="K10" s="97"/>
      <c r="L10" s="98"/>
      <c r="M10" s="98"/>
      <c r="N10" s="98"/>
      <c r="O10" s="99"/>
    </row>
    <row r="11" spans="1:15" ht="13.8" x14ac:dyDescent="0.3">
      <c r="A11" s="8" t="s">
        <v>14</v>
      </c>
      <c r="B11" s="9">
        <v>79.34</v>
      </c>
      <c r="C11" s="10">
        <f t="shared" ref="C11:C32" si="0">($B$36)*($B$37/100)*(B11/100)</f>
        <v>865.79884827729165</v>
      </c>
      <c r="D11" s="11">
        <f>$D$38</f>
        <v>24.29736979891771</v>
      </c>
      <c r="E11" s="10">
        <f>($C11*365)*$D11</f>
        <v>7678371.6976456968</v>
      </c>
      <c r="F11" s="12">
        <v>2E-3</v>
      </c>
      <c r="G11" s="10">
        <f>$E11*$F11</f>
        <v>15356.743395291394</v>
      </c>
      <c r="H11" s="8"/>
      <c r="K11" s="97" t="s">
        <v>123</v>
      </c>
      <c r="L11" s="98"/>
      <c r="M11" s="98"/>
      <c r="N11" s="98"/>
      <c r="O11" s="99"/>
    </row>
    <row r="12" spans="1:15" ht="13.8" x14ac:dyDescent="0.3">
      <c r="A12" s="8" t="s">
        <v>15</v>
      </c>
      <c r="B12" s="9">
        <v>14.48</v>
      </c>
      <c r="C12" s="10">
        <f t="shared" si="0"/>
        <v>158.01320044183495</v>
      </c>
      <c r="D12" s="11">
        <f>$D$38</f>
        <v>24.29736979891771</v>
      </c>
      <c r="E12" s="10">
        <f>($C12*365)*$D12</f>
        <v>1401346.3849497065</v>
      </c>
      <c r="F12" s="12">
        <v>3.8900000000000004E-2</v>
      </c>
      <c r="G12" s="10">
        <f>$E12*$F12</f>
        <v>54512.374374543586</v>
      </c>
      <c r="H12" s="8"/>
      <c r="K12" s="97" t="s">
        <v>124</v>
      </c>
      <c r="L12" s="98"/>
      <c r="M12" s="98"/>
      <c r="N12" s="98"/>
      <c r="O12" s="99"/>
    </row>
    <row r="13" spans="1:15" ht="13.8" x14ac:dyDescent="0.3">
      <c r="A13" s="7"/>
      <c r="B13" s="9"/>
      <c r="C13" s="10"/>
      <c r="D13" s="11"/>
      <c r="E13" s="10"/>
      <c r="F13" s="12"/>
      <c r="G13" s="10"/>
      <c r="H13" s="7"/>
      <c r="K13" s="97"/>
      <c r="L13" s="98"/>
      <c r="M13" s="98"/>
      <c r="N13" s="98"/>
      <c r="O13" s="99"/>
    </row>
    <row r="14" spans="1:15" ht="13.8" x14ac:dyDescent="0.3">
      <c r="A14" s="8" t="s">
        <v>16</v>
      </c>
      <c r="B14" s="9"/>
      <c r="C14" s="10"/>
      <c r="D14" s="11"/>
      <c r="E14" s="10"/>
      <c r="F14" s="12"/>
      <c r="G14" s="10"/>
      <c r="H14" s="8"/>
      <c r="K14" s="97" t="s">
        <v>158</v>
      </c>
      <c r="L14" s="98"/>
      <c r="M14" s="98"/>
      <c r="N14" s="98"/>
      <c r="O14" s="99"/>
    </row>
    <row r="15" spans="1:15" ht="13.8" x14ac:dyDescent="0.3">
      <c r="A15" s="8" t="s">
        <v>17</v>
      </c>
      <c r="B15" s="9">
        <v>0.53</v>
      </c>
      <c r="C15" s="10">
        <f t="shared" si="0"/>
        <v>5.783632336614124</v>
      </c>
      <c r="D15" s="11">
        <f>$D$39</f>
        <v>24.29736979891771</v>
      </c>
      <c r="E15" s="10">
        <f>($C15*365)*$D15</f>
        <v>51292.374587247534</v>
      </c>
      <c r="F15" s="12">
        <v>0.41110000000000002</v>
      </c>
      <c r="G15" s="10">
        <f>$E15*$F15</f>
        <v>21086.295192817463</v>
      </c>
      <c r="H15" s="8"/>
      <c r="K15" s="97" t="s">
        <v>156</v>
      </c>
      <c r="L15" s="98"/>
      <c r="M15" s="98"/>
      <c r="N15" s="98"/>
      <c r="O15" s="99"/>
    </row>
    <row r="16" spans="1:15" ht="13.8" x14ac:dyDescent="0.3">
      <c r="A16" s="7"/>
      <c r="B16" s="9"/>
      <c r="C16" s="10"/>
      <c r="D16" s="15" t="s">
        <v>13</v>
      </c>
      <c r="E16" s="14" t="s">
        <v>13</v>
      </c>
      <c r="F16" s="12"/>
      <c r="G16" s="10"/>
      <c r="H16" s="7"/>
      <c r="K16" s="97" t="s">
        <v>125</v>
      </c>
      <c r="L16" s="98"/>
      <c r="M16" s="98"/>
      <c r="N16" s="98"/>
      <c r="O16" s="99"/>
    </row>
    <row r="17" spans="1:15" ht="13.8" x14ac:dyDescent="0.3">
      <c r="A17" s="8" t="s">
        <v>18</v>
      </c>
      <c r="B17" s="9"/>
      <c r="C17" s="10"/>
      <c r="D17" s="15" t="s">
        <v>13</v>
      </c>
      <c r="E17" s="14" t="s">
        <v>13</v>
      </c>
      <c r="F17" s="12"/>
      <c r="G17" s="10"/>
      <c r="H17" s="8"/>
      <c r="K17" s="97" t="s">
        <v>157</v>
      </c>
      <c r="L17" s="98"/>
      <c r="M17" s="98"/>
      <c r="N17" s="98"/>
      <c r="O17" s="99"/>
    </row>
    <row r="18" spans="1:15" ht="13.8" x14ac:dyDescent="0.3">
      <c r="A18" s="8" t="s">
        <v>19</v>
      </c>
      <c r="B18" s="9">
        <v>1.73</v>
      </c>
      <c r="C18" s="10">
        <f t="shared" si="0"/>
        <v>18.878648947815915</v>
      </c>
      <c r="D18" s="11">
        <f>$D$39</f>
        <v>24.29736979891771</v>
      </c>
      <c r="E18" s="10">
        <f>($C18*365)*$D18</f>
        <v>167426.05289799668</v>
      </c>
      <c r="F18" s="12">
        <v>0.20039999999999999</v>
      </c>
      <c r="G18" s="10">
        <f>$E18*$F18</f>
        <v>33552.18100075853</v>
      </c>
      <c r="H18" s="8"/>
      <c r="K18" s="97" t="s">
        <v>61</v>
      </c>
      <c r="L18" s="98"/>
      <c r="M18" s="98"/>
      <c r="N18" s="98"/>
      <c r="O18" s="99"/>
    </row>
    <row r="19" spans="1:15" ht="13.8" x14ac:dyDescent="0.3">
      <c r="A19" s="8" t="s">
        <v>20</v>
      </c>
      <c r="B19" s="9">
        <v>0.9</v>
      </c>
      <c r="C19" s="10">
        <f t="shared" si="0"/>
        <v>9.8212624584013444</v>
      </c>
      <c r="D19" s="11">
        <f t="shared" ref="D19:D32" si="1">$D$39</f>
        <v>24.29736979891771</v>
      </c>
      <c r="E19" s="10">
        <f>($C19*365)*$D19</f>
        <v>87100.258733061884</v>
      </c>
      <c r="F19" s="12">
        <v>1.1384000000000001</v>
      </c>
      <c r="G19" s="10">
        <f>$E19*$F19</f>
        <v>99154.934541717652</v>
      </c>
      <c r="H19" s="8"/>
      <c r="K19" s="97"/>
      <c r="L19" s="98"/>
      <c r="M19" s="98"/>
      <c r="N19" s="98"/>
      <c r="O19" s="99"/>
    </row>
    <row r="20" spans="1:15" ht="13.8" x14ac:dyDescent="0.3">
      <c r="A20" s="8" t="s">
        <v>21</v>
      </c>
      <c r="B20" s="9">
        <v>0.08</v>
      </c>
      <c r="C20" s="10">
        <f t="shared" si="0"/>
        <v>0.87300110741345271</v>
      </c>
      <c r="D20" s="11">
        <f t="shared" si="1"/>
        <v>24.29736979891771</v>
      </c>
      <c r="E20" s="10">
        <f>($C20*365)*$D20</f>
        <v>7742.2452207166107</v>
      </c>
      <c r="F20" s="12">
        <v>3.4784000000000002</v>
      </c>
      <c r="G20" s="10">
        <f>$E20*$F20</f>
        <v>26930.62577574066</v>
      </c>
      <c r="H20" s="8"/>
      <c r="K20" s="97" t="s">
        <v>62</v>
      </c>
      <c r="L20" s="98"/>
      <c r="M20" s="98"/>
      <c r="N20" s="98"/>
      <c r="O20" s="99"/>
    </row>
    <row r="21" spans="1:15" ht="13.8" x14ac:dyDescent="0.3">
      <c r="A21" s="7"/>
      <c r="B21" s="9"/>
      <c r="C21" s="10"/>
      <c r="D21" s="11"/>
      <c r="E21" s="14" t="s">
        <v>13</v>
      </c>
      <c r="F21" s="12"/>
      <c r="G21" s="10"/>
      <c r="H21" s="7"/>
      <c r="K21" s="97" t="s">
        <v>63</v>
      </c>
      <c r="L21" s="98"/>
      <c r="M21" s="98"/>
      <c r="N21" s="98"/>
      <c r="O21" s="99"/>
    </row>
    <row r="22" spans="1:15" ht="13.8" x14ac:dyDescent="0.3">
      <c r="A22" s="8" t="s">
        <v>22</v>
      </c>
      <c r="B22" s="9"/>
      <c r="C22" s="10"/>
      <c r="D22" s="11"/>
      <c r="E22" s="14" t="s">
        <v>13</v>
      </c>
      <c r="F22" s="12"/>
      <c r="G22" s="10"/>
      <c r="H22" s="8"/>
      <c r="K22" s="97"/>
      <c r="L22" s="98"/>
      <c r="M22" s="98"/>
      <c r="N22" s="98"/>
      <c r="O22" s="99"/>
    </row>
    <row r="23" spans="1:15" ht="13.8" x14ac:dyDescent="0.3">
      <c r="A23" s="8" t="s">
        <v>23</v>
      </c>
      <c r="B23" s="9">
        <v>0.05</v>
      </c>
      <c r="C23" s="10">
        <f t="shared" si="0"/>
        <v>0.54562569213340795</v>
      </c>
      <c r="D23" s="11">
        <f t="shared" si="1"/>
        <v>24.29736979891771</v>
      </c>
      <c r="E23" s="10">
        <f>($C23*365)*$D23</f>
        <v>4838.9032629478816</v>
      </c>
      <c r="F23" s="12">
        <v>0.80049999999999999</v>
      </c>
      <c r="G23" s="10">
        <f>$E23*$F23</f>
        <v>3873.5420619897791</v>
      </c>
      <c r="H23" s="8"/>
      <c r="K23" s="97" t="s">
        <v>126</v>
      </c>
      <c r="L23" s="98"/>
      <c r="M23" s="98"/>
      <c r="N23" s="98"/>
      <c r="O23" s="99"/>
    </row>
    <row r="24" spans="1:15" ht="13.8" x14ac:dyDescent="0.3">
      <c r="A24" s="8" t="s">
        <v>24</v>
      </c>
      <c r="B24" s="9">
        <v>0.2</v>
      </c>
      <c r="C24" s="10">
        <f t="shared" si="0"/>
        <v>2.1825027685336318</v>
      </c>
      <c r="D24" s="11">
        <f t="shared" si="1"/>
        <v>24.29736979891771</v>
      </c>
      <c r="E24" s="10">
        <f>($C24*365)*$D24</f>
        <v>19355.613051791526</v>
      </c>
      <c r="F24" s="12">
        <v>1.3376999999999999</v>
      </c>
      <c r="G24" s="10">
        <f>$E24*$F24</f>
        <v>25892.003579381522</v>
      </c>
      <c r="H24" s="8"/>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8"/>
      <c r="K25" s="426" t="s">
        <v>44</v>
      </c>
      <c r="L25" s="427"/>
      <c r="M25" s="427"/>
      <c r="N25" s="427"/>
      <c r="O25" s="428"/>
    </row>
    <row r="26" spans="1:15" ht="15" thickBot="1" x14ac:dyDescent="0.35">
      <c r="A26" s="7"/>
      <c r="B26" s="9"/>
      <c r="C26" s="10"/>
      <c r="D26" s="11"/>
      <c r="E26" s="14" t="s">
        <v>13</v>
      </c>
      <c r="F26" s="12"/>
      <c r="G26" s="10"/>
      <c r="H26" s="7"/>
      <c r="K26" s="445" t="s">
        <v>108</v>
      </c>
      <c r="L26" s="450"/>
      <c r="M26" s="450"/>
      <c r="N26" s="450"/>
      <c r="O26" s="451"/>
    </row>
    <row r="27" spans="1:15" ht="14.4" thickBot="1" x14ac:dyDescent="0.35">
      <c r="A27" s="8" t="s">
        <v>26</v>
      </c>
      <c r="B27" s="9"/>
      <c r="C27" s="10"/>
      <c r="D27" s="11"/>
      <c r="E27" s="14" t="s">
        <v>13</v>
      </c>
      <c r="F27" s="12"/>
      <c r="G27" s="10"/>
      <c r="H27" s="8"/>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8"/>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8"/>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8"/>
      <c r="K30" s="105"/>
      <c r="L30" s="106"/>
      <c r="M30" s="106"/>
      <c r="N30" s="82"/>
      <c r="O30" s="83"/>
    </row>
    <row r="31" spans="1:15" ht="14.4" thickBot="1" x14ac:dyDescent="0.35">
      <c r="A31" s="7"/>
      <c r="B31" s="9"/>
      <c r="C31" s="10"/>
      <c r="D31" s="11"/>
      <c r="E31" s="14" t="s">
        <v>13</v>
      </c>
      <c r="F31" s="16" t="s">
        <v>13</v>
      </c>
      <c r="G31" s="14" t="s">
        <v>13</v>
      </c>
      <c r="H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8"/>
      <c r="K32" s="105"/>
      <c r="L32" s="106"/>
      <c r="M32" s="106"/>
      <c r="N32" s="85"/>
      <c r="O32" s="86"/>
    </row>
    <row r="33" spans="1:15" ht="14.4" thickBot="1" x14ac:dyDescent="0.35">
      <c r="A33" s="7"/>
      <c r="B33" s="18"/>
      <c r="C33" s="7"/>
      <c r="D33" s="7"/>
      <c r="E33" s="7"/>
      <c r="F33" s="19"/>
      <c r="G33" s="7"/>
      <c r="H33" s="7"/>
      <c r="K33" s="40"/>
      <c r="L33" s="84" t="s">
        <v>67</v>
      </c>
      <c r="M33" s="84"/>
      <c r="N33" s="85"/>
      <c r="O33" s="86"/>
    </row>
    <row r="34" spans="1:15" ht="14.4" thickBot="1" x14ac:dyDescent="0.35">
      <c r="A34" s="8" t="s">
        <v>43</v>
      </c>
      <c r="B34" s="18">
        <f>SUM(B9:B32)</f>
        <v>100.00000000000001</v>
      </c>
      <c r="C34" s="7">
        <f>SUM(C9:C32)</f>
        <v>1091.2513842668159</v>
      </c>
      <c r="D34" s="7"/>
      <c r="E34" s="7"/>
      <c r="F34" s="7"/>
      <c r="G34" s="20">
        <f>SUM(G9:G32)</f>
        <v>280384.73322179524</v>
      </c>
      <c r="H34" s="13" t="s">
        <v>45</v>
      </c>
      <c r="K34" s="105"/>
      <c r="L34" s="106"/>
      <c r="M34" s="106"/>
      <c r="N34" s="85"/>
      <c r="O34" s="86"/>
    </row>
    <row r="35" spans="1:15" ht="14.4" thickBot="1" x14ac:dyDescent="0.35">
      <c r="A35" s="7"/>
      <c r="B35" s="18"/>
      <c r="C35" s="7"/>
      <c r="D35" s="7"/>
      <c r="E35" s="7"/>
      <c r="F35" s="7"/>
      <c r="G35" s="7"/>
      <c r="H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1" priority="1" stopIfTrue="1" operator="notEqual">
      <formula>100</formula>
    </cfRule>
  </conditionalFormatting>
  <hyperlinks>
    <hyperlink ref="K25" r:id="rId1" xr:uid="{D3D02C22-5AE0-49F1-826C-46C964DB1018}"/>
    <hyperlink ref="K26" r:id="rId2" xr:uid="{426F6D50-0A11-49FA-929A-B93BCC27397B}"/>
  </hyperlinks>
  <pageMargins left="0.75" right="0.75" top="1" bottom="1" header="0.5" footer="0.5"/>
  <pageSetup orientation="portrait"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
  <sheetViews>
    <sheetView showGridLines="0" workbookViewId="0">
      <selection activeCell="B37" sqref="B37"/>
    </sheetView>
  </sheetViews>
  <sheetFormatPr defaultRowHeight="12" x14ac:dyDescent="0.2"/>
  <cols>
    <col min="1" max="1" width="20.33203125" customWidth="1"/>
    <col min="2" max="2" width="11.77734375" customWidth="1"/>
    <col min="5" max="5" width="10.88671875" customWidth="1"/>
    <col min="7" max="7" width="9.8867187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8"/>
      <c r="K6" s="97"/>
      <c r="L6" s="98"/>
      <c r="M6" s="98"/>
      <c r="N6" s="98"/>
      <c r="O6" s="99"/>
    </row>
    <row r="7" spans="1:15" ht="13.8" x14ac:dyDescent="0.3">
      <c r="A7" s="7"/>
      <c r="B7" s="7"/>
      <c r="C7" s="8" t="s">
        <v>6</v>
      </c>
      <c r="D7" s="8" t="s">
        <v>7</v>
      </c>
      <c r="E7" s="8" t="s">
        <v>8</v>
      </c>
      <c r="F7" s="8" t="s">
        <v>9</v>
      </c>
      <c r="G7" s="8" t="s">
        <v>5</v>
      </c>
      <c r="H7" s="7"/>
      <c r="K7" s="97" t="s">
        <v>161</v>
      </c>
      <c r="L7" s="98"/>
      <c r="M7" s="98"/>
      <c r="N7" s="98"/>
      <c r="O7" s="99"/>
    </row>
    <row r="8" spans="1:15" ht="13.8" x14ac:dyDescent="0.3">
      <c r="A8" s="8" t="s">
        <v>10</v>
      </c>
      <c r="B8" s="8" t="s">
        <v>11</v>
      </c>
      <c r="C8" s="8" t="s">
        <v>11</v>
      </c>
      <c r="D8" s="8" t="s">
        <v>11</v>
      </c>
      <c r="E8" s="8" t="s">
        <v>11</v>
      </c>
      <c r="F8" s="8" t="s">
        <v>11</v>
      </c>
      <c r="G8" s="8" t="s">
        <v>11</v>
      </c>
      <c r="H8" s="8"/>
      <c r="K8" s="97" t="s">
        <v>155</v>
      </c>
      <c r="L8" s="98"/>
      <c r="M8" s="98"/>
      <c r="N8" s="98"/>
      <c r="O8" s="99"/>
    </row>
    <row r="9" spans="1:15" ht="13.8" x14ac:dyDescent="0.3">
      <c r="A9" s="8" t="s">
        <v>12</v>
      </c>
      <c r="B9" s="9">
        <v>0.15</v>
      </c>
      <c r="C9" s="10">
        <f>($B$36)*($B$37/100)*(B9/100)</f>
        <v>1.6368770764002238</v>
      </c>
      <c r="D9" s="11">
        <f>$D$38</f>
        <v>24.29736979891771</v>
      </c>
      <c r="E9" s="10">
        <f>($C9*365)*$D9</f>
        <v>14516.709788843644</v>
      </c>
      <c r="F9" s="12">
        <v>1E-4</v>
      </c>
      <c r="G9" s="10">
        <f>$E9*$F9</f>
        <v>1.4516709788843645</v>
      </c>
      <c r="H9" s="8"/>
      <c r="K9" s="97" t="s">
        <v>60</v>
      </c>
      <c r="L9" s="98"/>
      <c r="M9" s="98"/>
      <c r="N9" s="98"/>
      <c r="O9" s="99"/>
    </row>
    <row r="10" spans="1:15" ht="13.8" x14ac:dyDescent="0.3">
      <c r="A10" s="7"/>
      <c r="B10" s="9"/>
      <c r="C10" s="10"/>
      <c r="D10" s="11"/>
      <c r="E10" s="14" t="s">
        <v>13</v>
      </c>
      <c r="F10" s="12"/>
      <c r="G10" s="10"/>
      <c r="H10" s="7"/>
      <c r="K10" s="97"/>
      <c r="L10" s="98"/>
      <c r="M10" s="98"/>
      <c r="N10" s="98"/>
      <c r="O10" s="99"/>
    </row>
    <row r="11" spans="1:15" ht="13.8" x14ac:dyDescent="0.3">
      <c r="A11" s="8" t="s">
        <v>14</v>
      </c>
      <c r="B11" s="9">
        <v>78.05</v>
      </c>
      <c r="C11" s="10">
        <f t="shared" ref="C11:C32" si="0">($B$36)*($B$37/100)*(B11/100)</f>
        <v>851.7217054202498</v>
      </c>
      <c r="D11" s="11">
        <f>$D$38</f>
        <v>24.29736979891771</v>
      </c>
      <c r="E11" s="10">
        <f>($C11*365)*$D11</f>
        <v>7553527.9934616433</v>
      </c>
      <c r="F11" s="12">
        <v>2E-3</v>
      </c>
      <c r="G11" s="10">
        <f>$E11*$F11</f>
        <v>15107.055986923287</v>
      </c>
      <c r="H11" s="8"/>
      <c r="K11" s="97" t="s">
        <v>123</v>
      </c>
      <c r="L11" s="98"/>
      <c r="M11" s="98"/>
      <c r="N11" s="98"/>
      <c r="O11" s="99"/>
    </row>
    <row r="12" spans="1:15" ht="13.8" x14ac:dyDescent="0.3">
      <c r="A12" s="8" t="s">
        <v>15</v>
      </c>
      <c r="B12" s="9">
        <v>14.92</v>
      </c>
      <c r="C12" s="10">
        <f t="shared" si="0"/>
        <v>162.81470653260894</v>
      </c>
      <c r="D12" s="11">
        <f>$D$38</f>
        <v>24.29736979891771</v>
      </c>
      <c r="E12" s="10">
        <f>($C12*365)*$D12</f>
        <v>1443928.7336636479</v>
      </c>
      <c r="F12" s="12">
        <v>3.8900000000000004E-2</v>
      </c>
      <c r="G12" s="10">
        <f>$E12*$F12</f>
        <v>56168.827739515909</v>
      </c>
      <c r="H12" s="8"/>
      <c r="K12" s="97" t="s">
        <v>124</v>
      </c>
      <c r="L12" s="98"/>
      <c r="M12" s="98"/>
      <c r="N12" s="98"/>
      <c r="O12" s="99"/>
    </row>
    <row r="13" spans="1:15" ht="13.8" x14ac:dyDescent="0.3">
      <c r="A13" s="7"/>
      <c r="B13" s="9"/>
      <c r="C13" s="10"/>
      <c r="D13" s="11"/>
      <c r="E13" s="10"/>
      <c r="F13" s="12"/>
      <c r="G13" s="10"/>
      <c r="H13" s="7"/>
      <c r="K13" s="97"/>
      <c r="L13" s="98"/>
      <c r="M13" s="98"/>
      <c r="N13" s="98"/>
      <c r="O13" s="99"/>
    </row>
    <row r="14" spans="1:15" ht="13.8" x14ac:dyDescent="0.3">
      <c r="A14" s="8" t="s">
        <v>16</v>
      </c>
      <c r="B14" s="9"/>
      <c r="C14" s="10"/>
      <c r="D14" s="11"/>
      <c r="E14" s="10"/>
      <c r="F14" s="12"/>
      <c r="G14" s="10"/>
      <c r="H14" s="8"/>
      <c r="K14" s="97" t="s">
        <v>158</v>
      </c>
      <c r="L14" s="98"/>
      <c r="M14" s="98"/>
      <c r="N14" s="98"/>
      <c r="O14" s="99"/>
    </row>
    <row r="15" spans="1:15" ht="13.8" x14ac:dyDescent="0.3">
      <c r="A15" s="8" t="s">
        <v>17</v>
      </c>
      <c r="B15" s="9">
        <v>1.8</v>
      </c>
      <c r="C15" s="10">
        <f t="shared" si="0"/>
        <v>19.642524916802689</v>
      </c>
      <c r="D15" s="11">
        <f>$D$39</f>
        <v>24.29736979891771</v>
      </c>
      <c r="E15" s="10">
        <f>($C15*365)*$D15</f>
        <v>174200.51746612377</v>
      </c>
      <c r="F15" s="12">
        <v>0.41110000000000002</v>
      </c>
      <c r="G15" s="10">
        <f>$E15*$F15</f>
        <v>71613.832730323484</v>
      </c>
      <c r="H15" s="8"/>
      <c r="K15" s="97" t="s">
        <v>156</v>
      </c>
      <c r="L15" s="98"/>
      <c r="M15" s="98"/>
      <c r="N15" s="98"/>
      <c r="O15" s="99"/>
    </row>
    <row r="16" spans="1:15" ht="13.8" x14ac:dyDescent="0.3">
      <c r="A16" s="7"/>
      <c r="B16" s="9"/>
      <c r="C16" s="10"/>
      <c r="D16" s="15" t="s">
        <v>13</v>
      </c>
      <c r="E16" s="14" t="s">
        <v>13</v>
      </c>
      <c r="F16" s="12"/>
      <c r="G16" s="10"/>
      <c r="H16" s="7"/>
      <c r="K16" s="97" t="s">
        <v>125</v>
      </c>
      <c r="L16" s="98"/>
      <c r="M16" s="98"/>
      <c r="N16" s="98"/>
      <c r="O16" s="99"/>
    </row>
    <row r="17" spans="1:15" ht="13.8" x14ac:dyDescent="0.3">
      <c r="A17" s="8" t="s">
        <v>18</v>
      </c>
      <c r="B17" s="9"/>
      <c r="C17" s="10"/>
      <c r="D17" s="15" t="s">
        <v>13</v>
      </c>
      <c r="E17" s="14" t="s">
        <v>13</v>
      </c>
      <c r="F17" s="12"/>
      <c r="G17" s="10"/>
      <c r="H17" s="8"/>
      <c r="K17" s="97" t="s">
        <v>157</v>
      </c>
      <c r="L17" s="98"/>
      <c r="M17" s="98"/>
      <c r="N17" s="98"/>
      <c r="O17" s="99"/>
    </row>
    <row r="18" spans="1:15" ht="13.8" x14ac:dyDescent="0.3">
      <c r="A18" s="8" t="s">
        <v>19</v>
      </c>
      <c r="B18" s="9">
        <v>1.58</v>
      </c>
      <c r="C18" s="10">
        <f t="shared" si="0"/>
        <v>17.241771871415693</v>
      </c>
      <c r="D18" s="11">
        <f>$D$39</f>
        <v>24.29736979891771</v>
      </c>
      <c r="E18" s="10">
        <f>($C18*365)*$D18</f>
        <v>152909.34310915307</v>
      </c>
      <c r="F18" s="12">
        <v>0.20039999999999999</v>
      </c>
      <c r="G18" s="10">
        <f>$E18*$F18</f>
        <v>30643.032359074274</v>
      </c>
      <c r="H18" s="8"/>
      <c r="K18" s="97" t="s">
        <v>61</v>
      </c>
      <c r="L18" s="98"/>
      <c r="M18" s="98"/>
      <c r="N18" s="98"/>
      <c r="O18" s="99"/>
    </row>
    <row r="19" spans="1:15" ht="13.8" x14ac:dyDescent="0.3">
      <c r="A19" s="8" t="s">
        <v>20</v>
      </c>
      <c r="B19" s="9">
        <v>3</v>
      </c>
      <c r="C19" s="10">
        <f t="shared" si="0"/>
        <v>32.737541528004478</v>
      </c>
      <c r="D19" s="11">
        <f t="shared" ref="D19:D32" si="1">$D$39</f>
        <v>24.29736979891771</v>
      </c>
      <c r="E19" s="10">
        <f>($C19*365)*$D19</f>
        <v>290334.19577687286</v>
      </c>
      <c r="F19" s="12">
        <v>1.1384000000000001</v>
      </c>
      <c r="G19" s="10">
        <f>$E19*$F19</f>
        <v>330516.44847239211</v>
      </c>
      <c r="H19" s="8"/>
      <c r="K19" s="97"/>
      <c r="L19" s="98"/>
      <c r="M19" s="98"/>
      <c r="N19" s="98"/>
      <c r="O19" s="99"/>
    </row>
    <row r="20" spans="1:15" ht="13.8" x14ac:dyDescent="0.3">
      <c r="A20" s="8" t="s">
        <v>21</v>
      </c>
      <c r="B20" s="9">
        <v>0.2</v>
      </c>
      <c r="C20" s="10">
        <f t="shared" si="0"/>
        <v>2.1825027685336318</v>
      </c>
      <c r="D20" s="11">
        <f t="shared" si="1"/>
        <v>24.29736979891771</v>
      </c>
      <c r="E20" s="10">
        <f>($C20*365)*$D20</f>
        <v>19355.613051791526</v>
      </c>
      <c r="F20" s="12">
        <v>3.4784000000000002</v>
      </c>
      <c r="G20" s="10">
        <f>$E20*$F20</f>
        <v>67326.564439351641</v>
      </c>
      <c r="H20" s="8"/>
      <c r="K20" s="97" t="s">
        <v>62</v>
      </c>
      <c r="L20" s="98"/>
      <c r="M20" s="98"/>
      <c r="N20" s="98"/>
      <c r="O20" s="99"/>
    </row>
    <row r="21" spans="1:15" ht="13.8" x14ac:dyDescent="0.3">
      <c r="A21" s="7"/>
      <c r="B21" s="9"/>
      <c r="C21" s="10"/>
      <c r="D21" s="11"/>
      <c r="E21" s="14" t="s">
        <v>13</v>
      </c>
      <c r="F21" s="12"/>
      <c r="G21" s="10"/>
      <c r="H21" s="7"/>
      <c r="K21" s="97" t="s">
        <v>63</v>
      </c>
      <c r="L21" s="98"/>
      <c r="M21" s="98"/>
      <c r="N21" s="98"/>
      <c r="O21" s="99"/>
    </row>
    <row r="22" spans="1:15" ht="13.8" x14ac:dyDescent="0.3">
      <c r="A22" s="8" t="s">
        <v>22</v>
      </c>
      <c r="B22" s="9"/>
      <c r="C22" s="10"/>
      <c r="D22" s="11"/>
      <c r="E22" s="14" t="s">
        <v>13</v>
      </c>
      <c r="F22" s="12"/>
      <c r="G22" s="10"/>
      <c r="H22" s="8"/>
      <c r="K22" s="97"/>
      <c r="L22" s="98"/>
      <c r="M22" s="98"/>
      <c r="N22" s="98"/>
      <c r="O22" s="99"/>
    </row>
    <row r="23" spans="1:15" ht="13.8" x14ac:dyDescent="0.3">
      <c r="A23" s="8" t="s">
        <v>23</v>
      </c>
      <c r="B23" s="9">
        <v>0.19</v>
      </c>
      <c r="C23" s="10">
        <f t="shared" si="0"/>
        <v>2.07337763010695</v>
      </c>
      <c r="D23" s="11">
        <f t="shared" si="1"/>
        <v>24.29736979891771</v>
      </c>
      <c r="E23" s="10">
        <f>($C23*365)*$D23</f>
        <v>18387.832399201947</v>
      </c>
      <c r="F23" s="12">
        <v>0.80049999999999999</v>
      </c>
      <c r="G23" s="10">
        <f>$E23*$F23</f>
        <v>14719.459835561158</v>
      </c>
      <c r="H23" s="8"/>
      <c r="K23" s="97" t="s">
        <v>126</v>
      </c>
      <c r="L23" s="98"/>
      <c r="M23" s="98"/>
      <c r="N23" s="98"/>
      <c r="O23" s="99"/>
    </row>
    <row r="24" spans="1:15" ht="13.8" x14ac:dyDescent="0.3">
      <c r="A24" s="8" t="s">
        <v>24</v>
      </c>
      <c r="B24" s="9">
        <v>0.11</v>
      </c>
      <c r="C24" s="10">
        <f t="shared" si="0"/>
        <v>1.2003765226934975</v>
      </c>
      <c r="D24" s="11">
        <f t="shared" si="1"/>
        <v>24.29736979891771</v>
      </c>
      <c r="E24" s="10">
        <f>($C24*365)*$D24</f>
        <v>10645.587178485339</v>
      </c>
      <c r="F24" s="12">
        <v>1.3376999999999999</v>
      </c>
      <c r="G24" s="10">
        <f>$E24*$F24</f>
        <v>14240.601968659837</v>
      </c>
      <c r="H24" s="8"/>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8"/>
      <c r="K25" s="426" t="s">
        <v>44</v>
      </c>
      <c r="L25" s="427"/>
      <c r="M25" s="427"/>
      <c r="N25" s="427"/>
      <c r="O25" s="428"/>
    </row>
    <row r="26" spans="1:15" ht="15" thickBot="1" x14ac:dyDescent="0.35">
      <c r="A26" s="7"/>
      <c r="B26" s="9"/>
      <c r="C26" s="10"/>
      <c r="D26" s="11"/>
      <c r="E26" s="14" t="s">
        <v>13</v>
      </c>
      <c r="F26" s="12"/>
      <c r="G26" s="10"/>
      <c r="H26" s="7"/>
      <c r="K26" s="445" t="s">
        <v>108</v>
      </c>
      <c r="L26" s="450"/>
      <c r="M26" s="450"/>
      <c r="N26" s="450"/>
      <c r="O26" s="451"/>
    </row>
    <row r="27" spans="1:15" ht="14.4" thickBot="1" x14ac:dyDescent="0.35">
      <c r="A27" s="8" t="s">
        <v>26</v>
      </c>
      <c r="B27" s="9"/>
      <c r="C27" s="10"/>
      <c r="D27" s="11"/>
      <c r="E27" s="14" t="s">
        <v>13</v>
      </c>
      <c r="F27" s="12"/>
      <c r="G27" s="10"/>
      <c r="H27" s="8"/>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8"/>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8"/>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8"/>
      <c r="K30" s="105"/>
      <c r="L30" s="106"/>
      <c r="M30" s="106"/>
      <c r="N30" s="82"/>
      <c r="O30" s="83"/>
    </row>
    <row r="31" spans="1:15" ht="14.4" thickBot="1" x14ac:dyDescent="0.35">
      <c r="A31" s="7"/>
      <c r="B31" s="9"/>
      <c r="C31" s="10"/>
      <c r="D31" s="11"/>
      <c r="E31" s="14" t="s">
        <v>13</v>
      </c>
      <c r="F31" s="16" t="s">
        <v>13</v>
      </c>
      <c r="G31" s="14" t="s">
        <v>13</v>
      </c>
      <c r="H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8"/>
      <c r="K32" s="105"/>
      <c r="L32" s="106"/>
      <c r="M32" s="106"/>
      <c r="N32" s="85"/>
      <c r="O32" s="86"/>
    </row>
    <row r="33" spans="1:15" ht="14.4" thickBot="1" x14ac:dyDescent="0.35">
      <c r="A33" s="7"/>
      <c r="B33" s="18"/>
      <c r="C33" s="7"/>
      <c r="D33" s="7"/>
      <c r="E33" s="7"/>
      <c r="F33" s="19"/>
      <c r="G33" s="7"/>
      <c r="H33" s="7"/>
      <c r="K33" s="40"/>
      <c r="L33" s="84" t="s">
        <v>67</v>
      </c>
      <c r="M33" s="84"/>
      <c r="N33" s="85"/>
      <c r="O33" s="86"/>
    </row>
    <row r="34" spans="1:15" ht="14.4" thickBot="1" x14ac:dyDescent="0.35">
      <c r="A34" s="8" t="s">
        <v>43</v>
      </c>
      <c r="B34" s="18">
        <f>SUM(B9:B32)</f>
        <v>100</v>
      </c>
      <c r="C34" s="7">
        <f>SUM(C9:C32)</f>
        <v>1091.2513842668156</v>
      </c>
      <c r="D34" s="7"/>
      <c r="E34" s="7"/>
      <c r="F34" s="7"/>
      <c r="G34" s="20">
        <f>SUM(G9:G32)</f>
        <v>600337.2752027805</v>
      </c>
      <c r="H34" s="13" t="s">
        <v>45</v>
      </c>
      <c r="K34" s="105"/>
      <c r="L34" s="106"/>
      <c r="M34" s="106"/>
      <c r="N34" s="85"/>
      <c r="O34" s="86"/>
    </row>
    <row r="35" spans="1:15" ht="14.4" thickBot="1" x14ac:dyDescent="0.35">
      <c r="A35" s="7"/>
      <c r="B35" s="18"/>
      <c r="C35" s="7"/>
      <c r="D35" s="7"/>
      <c r="E35" s="7"/>
      <c r="F35" s="7"/>
      <c r="G35" s="7"/>
      <c r="H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0" priority="1" stopIfTrue="1" operator="notEqual">
      <formula>100</formula>
    </cfRule>
  </conditionalFormatting>
  <hyperlinks>
    <hyperlink ref="K25" r:id="rId1" xr:uid="{308C4564-3313-4801-A18C-B2F063E1E249}"/>
    <hyperlink ref="K26" r:id="rId2" xr:uid="{0940671A-4D1F-4CBE-93CF-8AC6E13024FB}"/>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03"/>
  <sheetViews>
    <sheetView tabSelected="1" workbookViewId="0">
      <selection activeCell="C40" sqref="C40:C41"/>
    </sheetView>
  </sheetViews>
  <sheetFormatPr defaultColWidth="9" defaultRowHeight="13.2" x14ac:dyDescent="0.25"/>
  <cols>
    <col min="1" max="2" width="25.77734375" style="156" customWidth="1"/>
    <col min="3" max="3" width="15.77734375" style="107" customWidth="1"/>
    <col min="4" max="4" width="17.6640625" style="107" customWidth="1"/>
    <col min="5" max="6" width="10.77734375" style="107" customWidth="1"/>
    <col min="7" max="7" width="50.77734375" style="107" customWidth="1"/>
    <col min="8" max="8" width="70.77734375" style="107" customWidth="1"/>
    <col min="9" max="9" width="25.77734375" style="107" customWidth="1"/>
    <col min="10" max="10" width="45.77734375" style="107" customWidth="1"/>
    <col min="11" max="57" width="8" style="107" customWidth="1"/>
    <col min="58" max="58" width="8" style="108" customWidth="1"/>
    <col min="59" max="16384" width="9" style="107"/>
  </cols>
  <sheetData>
    <row r="1" spans="1:58" ht="15" customHeight="1" thickBot="1" x14ac:dyDescent="0.3">
      <c r="A1" s="422"/>
      <c r="B1" s="301"/>
      <c r="C1" s="343"/>
      <c r="D1" s="343"/>
      <c r="E1" s="344"/>
      <c r="F1" s="330"/>
      <c r="G1" s="331"/>
      <c r="H1" s="418"/>
      <c r="I1" s="344"/>
      <c r="J1" s="419"/>
    </row>
    <row r="2" spans="1:58" ht="24.9" customHeight="1" thickBot="1" x14ac:dyDescent="0.3">
      <c r="A2" s="332" t="s">
        <v>110</v>
      </c>
      <c r="B2" s="333"/>
      <c r="C2" s="334"/>
      <c r="D2" s="334"/>
      <c r="E2" s="345"/>
      <c r="F2" s="332" t="s">
        <v>91</v>
      </c>
      <c r="G2" s="334"/>
      <c r="H2" s="345"/>
      <c r="I2" s="345"/>
      <c r="J2" s="420"/>
    </row>
    <row r="3" spans="1:58" ht="13.8" thickBot="1" x14ac:dyDescent="0.3">
      <c r="A3" s="177" t="s">
        <v>139</v>
      </c>
      <c r="B3" s="339" t="str">
        <f>'Introduction and Legend'!D3</f>
        <v>0010-0090</v>
      </c>
      <c r="C3" s="340"/>
      <c r="D3" s="341"/>
      <c r="E3" s="345"/>
      <c r="F3" s="109"/>
      <c r="G3" s="110" t="s">
        <v>47</v>
      </c>
      <c r="H3" s="345"/>
      <c r="I3" s="345"/>
      <c r="J3" s="420"/>
    </row>
    <row r="4" spans="1:58" ht="13.8" thickBot="1" x14ac:dyDescent="0.3">
      <c r="A4" s="178" t="s">
        <v>112</v>
      </c>
      <c r="B4" s="314" t="str">
        <f>'Introduction and Legend'!D4</f>
        <v xml:space="preserve">Int. Improvements (Rte 132 at Magnolia Hill Rd/Nonnewaug Rd) </v>
      </c>
      <c r="C4" s="315"/>
      <c r="D4" s="316"/>
      <c r="E4" s="345"/>
      <c r="F4" s="337"/>
      <c r="G4" s="338"/>
      <c r="H4" s="345"/>
      <c r="I4" s="345"/>
      <c r="J4" s="420"/>
    </row>
    <row r="5" spans="1:58" ht="13.8" thickBot="1" x14ac:dyDescent="0.3">
      <c r="A5" s="178" t="s">
        <v>113</v>
      </c>
      <c r="B5" s="314" t="str">
        <f>'Introduction and Legend'!D5</f>
        <v>Bethlehem</v>
      </c>
      <c r="C5" s="315"/>
      <c r="D5" s="316"/>
      <c r="E5" s="345"/>
      <c r="F5" s="111"/>
      <c r="G5" s="112" t="s">
        <v>92</v>
      </c>
      <c r="H5" s="345"/>
      <c r="I5" s="345"/>
      <c r="J5" s="420"/>
    </row>
    <row r="6" spans="1:58" ht="13.8" thickBot="1" x14ac:dyDescent="0.3">
      <c r="A6" s="178" t="s">
        <v>109</v>
      </c>
      <c r="B6" s="314" t="str">
        <f>'Introduction and Legend'!D6</f>
        <v>Full Depth Reconstruction (20-year)</v>
      </c>
      <c r="C6" s="315"/>
      <c r="D6" s="316"/>
      <c r="E6" s="345"/>
      <c r="F6" s="337"/>
      <c r="G6" s="338"/>
      <c r="H6" s="345"/>
      <c r="I6" s="345"/>
      <c r="J6" s="420"/>
    </row>
    <row r="7" spans="1:58" ht="13.8" thickBot="1" x14ac:dyDescent="0.3">
      <c r="A7" s="178" t="s">
        <v>114</v>
      </c>
      <c r="B7" s="314" t="str">
        <f>'Introduction and Legend'!D7</f>
        <v>Arnott</v>
      </c>
      <c r="C7" s="315"/>
      <c r="D7" s="316"/>
      <c r="E7" s="345"/>
      <c r="F7" s="113"/>
      <c r="G7" s="112" t="s">
        <v>93</v>
      </c>
      <c r="H7" s="345"/>
      <c r="I7" s="345"/>
      <c r="J7" s="420"/>
    </row>
    <row r="8" spans="1:58" ht="13.8" thickBot="1" x14ac:dyDescent="0.3">
      <c r="A8" s="178" t="s">
        <v>115</v>
      </c>
      <c r="B8" s="314" t="str">
        <f>'Introduction and Legend'!D8</f>
        <v>Norton</v>
      </c>
      <c r="C8" s="315"/>
      <c r="D8" s="316"/>
      <c r="E8" s="345"/>
      <c r="F8" s="337"/>
      <c r="G8" s="338"/>
      <c r="H8" s="345"/>
      <c r="I8" s="345"/>
      <c r="J8" s="420"/>
    </row>
    <row r="9" spans="1:58" ht="13.8" thickBot="1" x14ac:dyDescent="0.3">
      <c r="A9" s="178" t="s">
        <v>116</v>
      </c>
      <c r="B9" s="314" t="str">
        <f>'Introduction and Legend'!D9</f>
        <v>CTDOT - Pavement Design Unit</v>
      </c>
      <c r="C9" s="315"/>
      <c r="D9" s="316"/>
      <c r="E9" s="345"/>
      <c r="F9" s="114"/>
      <c r="G9" s="112" t="s">
        <v>94</v>
      </c>
      <c r="H9" s="345"/>
      <c r="I9" s="345"/>
      <c r="J9" s="420"/>
    </row>
    <row r="10" spans="1:58" ht="13.8" thickBot="1" x14ac:dyDescent="0.3">
      <c r="A10" s="178" t="s">
        <v>117</v>
      </c>
      <c r="B10" s="314" t="str">
        <f>'Introduction and Legend'!D10</f>
        <v>Route 132 (East St/Lakes Rd)</v>
      </c>
      <c r="C10" s="315"/>
      <c r="D10" s="316"/>
      <c r="E10" s="345"/>
      <c r="F10" s="337"/>
      <c r="G10" s="338"/>
      <c r="H10" s="345"/>
      <c r="I10" s="345"/>
      <c r="J10" s="420"/>
    </row>
    <row r="11" spans="1:58" ht="13.8" thickBot="1" x14ac:dyDescent="0.3">
      <c r="A11" s="179" t="s">
        <v>120</v>
      </c>
      <c r="B11" s="392" t="str">
        <f>'Introduction and Legend'!D13</f>
        <v>14 years</v>
      </c>
      <c r="C11" s="393"/>
      <c r="D11" s="394"/>
      <c r="E11" s="345"/>
      <c r="F11" s="115"/>
      <c r="G11" s="116" t="s">
        <v>95</v>
      </c>
      <c r="H11" s="345"/>
      <c r="I11" s="345"/>
      <c r="J11" s="420"/>
    </row>
    <row r="12" spans="1:58" s="120" customFormat="1" ht="15" customHeight="1" thickBot="1" x14ac:dyDescent="0.3">
      <c r="A12" s="301"/>
      <c r="B12" s="342"/>
      <c r="C12" s="343"/>
      <c r="D12" s="343"/>
      <c r="E12" s="346"/>
      <c r="F12" s="335"/>
      <c r="G12" s="336"/>
      <c r="H12" s="421"/>
      <c r="I12" s="345"/>
      <c r="J12" s="420"/>
    </row>
    <row r="13" spans="1:58" s="119" customFormat="1" ht="16.2" thickBot="1" x14ac:dyDescent="0.3">
      <c r="A13" s="365" t="s">
        <v>48</v>
      </c>
      <c r="B13" s="366"/>
      <c r="C13" s="117" t="s">
        <v>49</v>
      </c>
      <c r="D13" s="117" t="s">
        <v>50</v>
      </c>
      <c r="E13" s="247" t="s">
        <v>52</v>
      </c>
      <c r="F13" s="248"/>
      <c r="G13" s="249"/>
      <c r="H13" s="117" t="s">
        <v>53</v>
      </c>
      <c r="I13" s="117" t="s">
        <v>51</v>
      </c>
      <c r="J13" s="118" t="s">
        <v>54</v>
      </c>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6"/>
    </row>
    <row r="14" spans="1:58" ht="50.1" customHeight="1" x14ac:dyDescent="0.25">
      <c r="A14" s="386" t="s">
        <v>190</v>
      </c>
      <c r="B14" s="387"/>
      <c r="C14" s="250">
        <v>1900</v>
      </c>
      <c r="D14" s="317" t="s">
        <v>104</v>
      </c>
      <c r="E14" s="401" t="s">
        <v>150</v>
      </c>
      <c r="F14" s="402"/>
      <c r="G14" s="403"/>
      <c r="H14" s="398" t="s">
        <v>181</v>
      </c>
      <c r="I14" s="349"/>
      <c r="J14" s="183" t="s">
        <v>89</v>
      </c>
    </row>
    <row r="15" spans="1:58" ht="15" customHeight="1" x14ac:dyDescent="0.25">
      <c r="A15" s="388"/>
      <c r="B15" s="389"/>
      <c r="C15" s="251"/>
      <c r="D15" s="318"/>
      <c r="E15" s="415" t="s">
        <v>96</v>
      </c>
      <c r="F15" s="416"/>
      <c r="G15" s="417"/>
      <c r="H15" s="399"/>
      <c r="I15" s="350"/>
      <c r="J15" s="347" t="s">
        <v>162</v>
      </c>
      <c r="BF15" s="120"/>
    </row>
    <row r="16" spans="1:58" ht="15" customHeight="1" thickBot="1" x14ac:dyDescent="0.3">
      <c r="A16" s="390"/>
      <c r="B16" s="391"/>
      <c r="C16" s="252"/>
      <c r="D16" s="319"/>
      <c r="E16" s="404" t="s">
        <v>128</v>
      </c>
      <c r="F16" s="405"/>
      <c r="G16" s="406"/>
      <c r="H16" s="400"/>
      <c r="I16" s="351"/>
      <c r="J16" s="348"/>
      <c r="BF16" s="120"/>
    </row>
    <row r="17" spans="1:58" ht="24.9" customHeight="1" thickBot="1" x14ac:dyDescent="0.3">
      <c r="A17" s="302"/>
      <c r="B17" s="303"/>
      <c r="C17" s="303"/>
      <c r="D17" s="303"/>
      <c r="E17" s="303"/>
      <c r="F17" s="303"/>
      <c r="G17" s="303"/>
      <c r="H17" s="303"/>
      <c r="I17" s="303"/>
      <c r="J17" s="304"/>
      <c r="BF17" s="120"/>
    </row>
    <row r="18" spans="1:58" ht="39.9" customHeight="1" x14ac:dyDescent="0.25">
      <c r="A18" s="368" t="s">
        <v>80</v>
      </c>
      <c r="B18" s="123" t="s">
        <v>131</v>
      </c>
      <c r="C18" s="124">
        <v>2017</v>
      </c>
      <c r="D18" s="125"/>
      <c r="E18" s="311" t="s">
        <v>145</v>
      </c>
      <c r="F18" s="312"/>
      <c r="G18" s="313"/>
      <c r="H18" s="192" t="s">
        <v>140</v>
      </c>
      <c r="I18" s="125"/>
      <c r="J18" s="126" t="s">
        <v>105</v>
      </c>
      <c r="BF18" s="120"/>
    </row>
    <row r="19" spans="1:58" ht="39.9" customHeight="1" x14ac:dyDescent="0.25">
      <c r="A19" s="369"/>
      <c r="B19" s="371" t="s">
        <v>132</v>
      </c>
      <c r="C19" s="411">
        <v>2024</v>
      </c>
      <c r="D19" s="413"/>
      <c r="E19" s="305" t="s">
        <v>83</v>
      </c>
      <c r="F19" s="306"/>
      <c r="G19" s="307"/>
      <c r="H19" s="127" t="s">
        <v>188</v>
      </c>
      <c r="I19" s="407"/>
      <c r="J19" s="409"/>
      <c r="BF19" s="120"/>
    </row>
    <row r="20" spans="1:58" ht="15" customHeight="1" thickBot="1" x14ac:dyDescent="0.3">
      <c r="A20" s="370"/>
      <c r="B20" s="372"/>
      <c r="C20" s="412"/>
      <c r="D20" s="414"/>
      <c r="E20" s="308"/>
      <c r="F20" s="309"/>
      <c r="G20" s="310"/>
      <c r="H20" s="189" t="s">
        <v>107</v>
      </c>
      <c r="I20" s="408"/>
      <c r="J20" s="410"/>
      <c r="BF20" s="120"/>
    </row>
    <row r="21" spans="1:58" s="148" customFormat="1" ht="24.9" customHeight="1" thickBot="1" x14ac:dyDescent="0.3">
      <c r="A21" s="395"/>
      <c r="B21" s="396"/>
      <c r="C21" s="396"/>
      <c r="D21" s="396"/>
      <c r="E21" s="396"/>
      <c r="F21" s="396"/>
      <c r="G21" s="396"/>
      <c r="H21" s="396"/>
      <c r="I21" s="396"/>
      <c r="J21" s="397"/>
      <c r="BF21" s="193"/>
    </row>
    <row r="22" spans="1:58" ht="70.2" customHeight="1" thickBot="1" x14ac:dyDescent="0.3">
      <c r="A22" s="320" t="s">
        <v>180</v>
      </c>
      <c r="B22" s="321"/>
      <c r="C22" s="190">
        <v>50</v>
      </c>
      <c r="D22" s="147" t="s">
        <v>40</v>
      </c>
      <c r="E22" s="308" t="s">
        <v>191</v>
      </c>
      <c r="F22" s="309"/>
      <c r="G22" s="310"/>
      <c r="H22" s="191" t="s">
        <v>187</v>
      </c>
      <c r="I22" s="121" t="s">
        <v>138</v>
      </c>
      <c r="J22" s="122" t="s">
        <v>137</v>
      </c>
      <c r="BF22" s="120"/>
    </row>
    <row r="23" spans="1:58" ht="24.9" customHeight="1" thickBot="1" x14ac:dyDescent="0.3">
      <c r="A23" s="302"/>
      <c r="B23" s="303"/>
      <c r="C23" s="303"/>
      <c r="D23" s="303"/>
      <c r="E23" s="303"/>
      <c r="F23" s="303"/>
      <c r="G23" s="303"/>
      <c r="H23" s="303"/>
      <c r="I23" s="303"/>
      <c r="J23" s="304"/>
      <c r="BF23" s="120"/>
    </row>
    <row r="24" spans="1:58" ht="70.2" customHeight="1" thickBot="1" x14ac:dyDescent="0.3">
      <c r="A24" s="375" t="s">
        <v>86</v>
      </c>
      <c r="B24" s="376"/>
      <c r="C24" s="131">
        <v>100</v>
      </c>
      <c r="D24" s="132" t="s">
        <v>40</v>
      </c>
      <c r="E24" s="285" t="s">
        <v>160</v>
      </c>
      <c r="F24" s="286"/>
      <c r="G24" s="287"/>
      <c r="H24" s="133" t="s">
        <v>135</v>
      </c>
      <c r="I24" s="134"/>
      <c r="J24" s="130" t="s">
        <v>136</v>
      </c>
    </row>
    <row r="25" spans="1:58" s="135" customFormat="1" ht="15" customHeight="1" thickBot="1" x14ac:dyDescent="0.3">
      <c r="A25" s="297"/>
      <c r="B25" s="328"/>
      <c r="C25" s="384"/>
      <c r="D25" s="385"/>
      <c r="E25" s="297"/>
      <c r="F25" s="297"/>
      <c r="G25" s="297"/>
      <c r="H25" s="297"/>
      <c r="I25" s="297"/>
      <c r="J25" s="298"/>
    </row>
    <row r="26" spans="1:58" s="135" customFormat="1" ht="25.35" customHeight="1" thickBot="1" x14ac:dyDescent="0.3">
      <c r="A26" s="299"/>
      <c r="B26" s="329"/>
      <c r="C26" s="326" t="s">
        <v>87</v>
      </c>
      <c r="D26" s="327"/>
      <c r="E26" s="299"/>
      <c r="F26" s="299"/>
      <c r="G26" s="299"/>
      <c r="H26" s="299"/>
      <c r="I26" s="299"/>
      <c r="J26" s="300"/>
    </row>
    <row r="27" spans="1:58" s="135" customFormat="1" ht="25.35" customHeight="1" x14ac:dyDescent="0.25">
      <c r="A27" s="299"/>
      <c r="B27" s="194" t="s">
        <v>46</v>
      </c>
      <c r="C27" s="136" t="s">
        <v>85</v>
      </c>
      <c r="D27" s="137" t="s">
        <v>84</v>
      </c>
      <c r="E27" s="299"/>
      <c r="F27" s="299"/>
      <c r="G27" s="299"/>
      <c r="H27" s="299"/>
      <c r="I27" s="299"/>
      <c r="J27" s="300"/>
    </row>
    <row r="28" spans="1:58" s="135" customFormat="1" ht="25.35" customHeight="1" x14ac:dyDescent="0.25">
      <c r="A28" s="299"/>
      <c r="B28" s="138" t="s">
        <v>99</v>
      </c>
      <c r="C28" s="139">
        <v>1</v>
      </c>
      <c r="D28" s="140">
        <v>1</v>
      </c>
      <c r="E28" s="299"/>
      <c r="F28" s="299"/>
      <c r="G28" s="299"/>
      <c r="H28" s="299"/>
      <c r="I28" s="299"/>
      <c r="J28" s="300"/>
    </row>
    <row r="29" spans="1:58" s="135" customFormat="1" ht="25.35" customHeight="1" x14ac:dyDescent="0.25">
      <c r="A29" s="299"/>
      <c r="B29" s="138" t="s">
        <v>100</v>
      </c>
      <c r="C29" s="139">
        <v>0.9</v>
      </c>
      <c r="D29" s="140" t="s">
        <v>97</v>
      </c>
      <c r="E29" s="299"/>
      <c r="F29" s="299"/>
      <c r="G29" s="299"/>
      <c r="H29" s="299"/>
      <c r="I29" s="299"/>
      <c r="J29" s="300"/>
    </row>
    <row r="30" spans="1:58" s="135" customFormat="1" ht="25.35" customHeight="1" thickBot="1" x14ac:dyDescent="0.3">
      <c r="A30" s="299"/>
      <c r="B30" s="141" t="s">
        <v>101</v>
      </c>
      <c r="C30" s="142">
        <v>0.7</v>
      </c>
      <c r="D30" s="143" t="s">
        <v>98</v>
      </c>
      <c r="E30" s="299"/>
      <c r="F30" s="299"/>
      <c r="G30" s="299"/>
      <c r="H30" s="299"/>
      <c r="I30" s="299"/>
      <c r="J30" s="300"/>
    </row>
    <row r="31" spans="1:58" s="135" customFormat="1" ht="15" customHeight="1" thickBot="1" x14ac:dyDescent="0.3">
      <c r="A31" s="258"/>
      <c r="B31" s="382"/>
      <c r="C31" s="275"/>
      <c r="D31" s="383"/>
      <c r="E31" s="258"/>
      <c r="F31" s="258"/>
      <c r="G31" s="258"/>
      <c r="H31" s="258"/>
      <c r="I31" s="258"/>
      <c r="J31" s="259"/>
    </row>
    <row r="32" spans="1:58" ht="39.75" customHeight="1" thickBot="1" x14ac:dyDescent="0.3">
      <c r="A32" s="373" t="s">
        <v>182</v>
      </c>
      <c r="B32" s="374"/>
      <c r="C32" s="172">
        <f>(C14*((1+0.02)^(C19-C18)))*(C22/100)</f>
        <v>1091.2513842668159</v>
      </c>
      <c r="D32" s="196" t="s">
        <v>104</v>
      </c>
      <c r="E32" s="285" t="s">
        <v>189</v>
      </c>
      <c r="F32" s="286"/>
      <c r="G32" s="287"/>
      <c r="H32" s="128" t="s">
        <v>141</v>
      </c>
      <c r="I32" s="129"/>
      <c r="J32" s="130" t="s">
        <v>89</v>
      </c>
      <c r="BF32" s="120"/>
    </row>
    <row r="33" spans="1:58" ht="24.9" customHeight="1" thickBot="1" x14ac:dyDescent="0.3">
      <c r="A33" s="301"/>
      <c r="B33" s="301"/>
      <c r="C33" s="301"/>
      <c r="D33" s="301"/>
      <c r="E33" s="301"/>
      <c r="F33" s="301"/>
      <c r="G33" s="301"/>
      <c r="H33" s="301"/>
      <c r="I33" s="301"/>
      <c r="J33" s="301"/>
    </row>
    <row r="34" spans="1:58" ht="24.9" customHeight="1" x14ac:dyDescent="0.25">
      <c r="A34" s="361" t="s">
        <v>183</v>
      </c>
      <c r="B34" s="362"/>
      <c r="C34" s="144">
        <v>2</v>
      </c>
      <c r="D34" s="145" t="s">
        <v>146</v>
      </c>
      <c r="E34" s="377" t="s">
        <v>102</v>
      </c>
      <c r="F34" s="378"/>
      <c r="G34" s="379"/>
      <c r="H34" s="380" t="s">
        <v>134</v>
      </c>
      <c r="I34" s="185"/>
      <c r="J34" s="260" t="s">
        <v>88</v>
      </c>
    </row>
    <row r="35" spans="1:58" ht="24.9" customHeight="1" thickBot="1" x14ac:dyDescent="0.3">
      <c r="A35" s="363"/>
      <c r="B35" s="364"/>
      <c r="C35" s="146">
        <v>2</v>
      </c>
      <c r="D35" s="147" t="s">
        <v>147</v>
      </c>
      <c r="E35" s="292" t="s">
        <v>133</v>
      </c>
      <c r="F35" s="293"/>
      <c r="G35" s="294"/>
      <c r="H35" s="381"/>
      <c r="I35" s="184"/>
      <c r="J35" s="367"/>
    </row>
    <row r="36" spans="1:58" s="148" customFormat="1" ht="24.9" customHeight="1" thickBot="1" x14ac:dyDescent="0.3">
      <c r="A36" s="354"/>
      <c r="B36" s="355"/>
      <c r="C36" s="355"/>
      <c r="D36" s="355"/>
      <c r="E36" s="355"/>
      <c r="F36" s="355"/>
      <c r="G36" s="355"/>
      <c r="H36" s="355"/>
      <c r="I36" s="355"/>
      <c r="J36" s="356"/>
      <c r="BF36" s="149"/>
    </row>
    <row r="37" spans="1:58" ht="49.95" customHeight="1" x14ac:dyDescent="0.25">
      <c r="A37" s="357" t="s">
        <v>184</v>
      </c>
      <c r="B37" s="358"/>
      <c r="C37" s="324">
        <v>20</v>
      </c>
      <c r="D37" s="352" t="s">
        <v>55</v>
      </c>
      <c r="E37" s="295" t="s">
        <v>56</v>
      </c>
      <c r="F37" s="295"/>
      <c r="G37" s="295"/>
      <c r="H37" s="290" t="s">
        <v>148</v>
      </c>
      <c r="I37" s="288"/>
      <c r="J37" s="182" t="s">
        <v>163</v>
      </c>
    </row>
    <row r="38" spans="1:58" ht="30" customHeight="1" thickBot="1" x14ac:dyDescent="0.3">
      <c r="A38" s="359"/>
      <c r="B38" s="360"/>
      <c r="C38" s="325"/>
      <c r="D38" s="353"/>
      <c r="E38" s="296"/>
      <c r="F38" s="296"/>
      <c r="G38" s="296"/>
      <c r="H38" s="291"/>
      <c r="I38" s="289"/>
      <c r="J38" s="195" t="s">
        <v>164</v>
      </c>
    </row>
    <row r="39" spans="1:58" ht="24.9" customHeight="1" thickBot="1" x14ac:dyDescent="0.3">
      <c r="A39" s="257"/>
      <c r="B39" s="258"/>
      <c r="C39" s="258"/>
      <c r="D39" s="258"/>
      <c r="E39" s="258"/>
      <c r="F39" s="258"/>
      <c r="G39" s="258"/>
      <c r="H39" s="258"/>
      <c r="I39" s="258"/>
      <c r="J39" s="259"/>
    </row>
    <row r="40" spans="1:58" ht="50.1" customHeight="1" x14ac:dyDescent="0.25">
      <c r="A40" s="281" t="s">
        <v>185</v>
      </c>
      <c r="B40" s="282"/>
      <c r="C40" s="322" t="s">
        <v>68</v>
      </c>
      <c r="D40" s="279" t="s">
        <v>153</v>
      </c>
      <c r="E40" s="271" t="s">
        <v>193</v>
      </c>
      <c r="F40" s="272"/>
      <c r="G40" s="273"/>
      <c r="H40" s="253" t="s">
        <v>142</v>
      </c>
      <c r="I40" s="255"/>
      <c r="J40" s="277" t="s">
        <v>106</v>
      </c>
    </row>
    <row r="41" spans="1:58" ht="19.95" customHeight="1" thickBot="1" x14ac:dyDescent="0.3">
      <c r="A41" s="283"/>
      <c r="B41" s="284"/>
      <c r="C41" s="323"/>
      <c r="D41" s="280"/>
      <c r="E41" s="268" t="s">
        <v>192</v>
      </c>
      <c r="F41" s="269"/>
      <c r="G41" s="270"/>
      <c r="H41" s="254"/>
      <c r="I41" s="256"/>
      <c r="J41" s="278"/>
    </row>
    <row r="42" spans="1:58" ht="24.9" customHeight="1" thickBot="1" x14ac:dyDescent="0.3">
      <c r="A42" s="274"/>
      <c r="B42" s="275"/>
      <c r="C42" s="275"/>
      <c r="D42" s="275"/>
      <c r="E42" s="275"/>
      <c r="F42" s="275"/>
      <c r="G42" s="275"/>
      <c r="H42" s="275"/>
      <c r="I42" s="275"/>
      <c r="J42" s="276"/>
    </row>
    <row r="43" spans="1:58" ht="39.9" customHeight="1" x14ac:dyDescent="0.25">
      <c r="A43" s="281" t="s">
        <v>186</v>
      </c>
      <c r="B43" s="150" t="s">
        <v>81</v>
      </c>
      <c r="C43" s="173">
        <f>IF(C40="Rural Multi-lane",'R Multi Lane'!G34,IF(C40="Rural Other Principal Arterial",'R Oth Prin Art'!G34,IF(C40="Rural Minor Arterial",'R Min Art'!G34,IF(C40="Rural Major Collector",'R Maj Coll'!G34,IF(C40="Rural Minor Collector",'R Min Coll'!G34,IF(C40="Rural Local",'R Local'!G34))))))</f>
        <v>1458637.9350242915</v>
      </c>
      <c r="D43" s="151" t="s">
        <v>154</v>
      </c>
      <c r="E43" s="262" t="s">
        <v>165</v>
      </c>
      <c r="F43" s="263"/>
      <c r="G43" s="264"/>
      <c r="H43" s="253" t="s">
        <v>149</v>
      </c>
      <c r="I43" s="255"/>
      <c r="J43" s="260" t="s">
        <v>90</v>
      </c>
    </row>
    <row r="44" spans="1:58" ht="39.9" customHeight="1" thickBot="1" x14ac:dyDescent="0.3">
      <c r="A44" s="283"/>
      <c r="B44" s="152" t="s">
        <v>82</v>
      </c>
      <c r="C44" s="174" t="b">
        <f>IF(C40="Urban Multi-lane",'U Multi Lane'!G35,IF(C40="Urban Other Free Expressway",'U Other Free Expres'!G34,IF(C40="Urban Other Principal Arterial",'U Other Prin Art'!G34,IF(C40="Urban Minor Arterial",'U Minor Art'!G34,IF(C40="Urban Collector",'U Collector'!G34,IF(C40="Urban Local",'U Local'!G34))))))</f>
        <v>0</v>
      </c>
      <c r="D44" s="153" t="s">
        <v>154</v>
      </c>
      <c r="E44" s="265"/>
      <c r="F44" s="266"/>
      <c r="G44" s="267"/>
      <c r="H44" s="254"/>
      <c r="I44" s="256"/>
      <c r="J44" s="261"/>
    </row>
    <row r="45" spans="1:58" ht="12.75" customHeight="1" x14ac:dyDescent="0.25">
      <c r="A45" s="154"/>
      <c r="B45" s="154"/>
      <c r="C45" s="154"/>
      <c r="D45" s="154"/>
      <c r="E45" s="154"/>
      <c r="F45" s="154"/>
      <c r="G45" s="154"/>
      <c r="H45" s="154"/>
      <c r="I45" s="154"/>
      <c r="J45" s="154"/>
    </row>
    <row r="46" spans="1:58" ht="12.75" customHeight="1" x14ac:dyDescent="0.25">
      <c r="A46" s="154"/>
      <c r="B46" s="155"/>
      <c r="C46" s="155"/>
      <c r="D46" s="155"/>
      <c r="E46" s="155"/>
      <c r="F46" s="155"/>
      <c r="G46" s="155"/>
      <c r="H46" s="154"/>
      <c r="I46" s="155"/>
      <c r="J46" s="154"/>
      <c r="K46" s="156"/>
      <c r="L46" s="156"/>
      <c r="M46" s="156"/>
      <c r="N46" s="156"/>
    </row>
    <row r="47" spans="1:58" ht="12.75" customHeight="1" x14ac:dyDescent="0.25">
      <c r="A47" s="154"/>
      <c r="B47" s="157"/>
      <c r="C47" s="158"/>
      <c r="D47" s="158"/>
      <c r="E47" s="158"/>
      <c r="F47" s="158"/>
      <c r="G47" s="158"/>
      <c r="H47" s="154"/>
      <c r="I47" s="155"/>
      <c r="J47" s="154"/>
      <c r="K47" s="156"/>
      <c r="L47" s="156"/>
      <c r="M47" s="156"/>
      <c r="N47" s="156"/>
      <c r="BF47" s="107"/>
    </row>
    <row r="48" spans="1:58" ht="12.75" customHeight="1" x14ac:dyDescent="0.25">
      <c r="A48" s="154"/>
      <c r="B48" s="158"/>
      <c r="C48" s="181"/>
      <c r="D48" s="180"/>
      <c r="E48" s="158"/>
      <c r="F48" s="158"/>
      <c r="G48" s="158"/>
      <c r="H48" s="154"/>
      <c r="I48" s="155"/>
      <c r="J48" s="154"/>
      <c r="K48" s="156"/>
      <c r="L48" s="156"/>
      <c r="M48" s="156"/>
      <c r="N48" s="156"/>
      <c r="BF48" s="107"/>
    </row>
    <row r="49" spans="1:58" ht="12.75" customHeight="1" x14ac:dyDescent="0.25">
      <c r="A49" s="154"/>
      <c r="B49" s="158"/>
      <c r="C49" s="158"/>
      <c r="D49" s="158"/>
      <c r="E49" s="158"/>
      <c r="F49" s="158"/>
      <c r="G49" s="158"/>
      <c r="H49" s="154"/>
      <c r="I49" s="155"/>
      <c r="J49" s="154"/>
      <c r="K49" s="156"/>
      <c r="L49" s="156"/>
      <c r="M49" s="156"/>
      <c r="N49" s="156"/>
      <c r="BF49" s="107"/>
    </row>
    <row r="50" spans="1:58" ht="12.75" customHeight="1" x14ac:dyDescent="0.25">
      <c r="A50" s="154"/>
      <c r="B50" s="157"/>
      <c r="C50" s="158"/>
      <c r="D50" s="158"/>
      <c r="E50" s="158"/>
      <c r="F50" s="158"/>
      <c r="G50" s="158"/>
      <c r="H50" s="154"/>
      <c r="I50" s="155"/>
      <c r="J50" s="154"/>
      <c r="K50" s="156"/>
      <c r="L50" s="156"/>
      <c r="M50" s="156"/>
      <c r="N50" s="156"/>
      <c r="BF50" s="107"/>
    </row>
    <row r="51" spans="1:58" ht="12.75" customHeight="1" x14ac:dyDescent="0.25">
      <c r="A51" s="154"/>
      <c r="B51" s="158"/>
      <c r="C51" s="158"/>
      <c r="D51" s="158"/>
      <c r="E51" s="158"/>
      <c r="F51" s="158"/>
      <c r="G51" s="158"/>
      <c r="H51" s="154"/>
      <c r="I51" s="155"/>
      <c r="J51" s="154"/>
      <c r="K51" s="156"/>
      <c r="L51" s="156"/>
      <c r="M51" s="156"/>
      <c r="N51" s="156"/>
      <c r="BF51" s="107"/>
    </row>
    <row r="52" spans="1:58" ht="12.75" customHeight="1" x14ac:dyDescent="0.25">
      <c r="A52" s="154"/>
      <c r="B52" s="157"/>
      <c r="C52" s="158"/>
      <c r="D52" s="158"/>
      <c r="E52" s="158"/>
      <c r="F52" s="158"/>
      <c r="G52" s="158"/>
      <c r="H52" s="154"/>
      <c r="I52" s="155"/>
      <c r="J52" s="154"/>
      <c r="K52" s="156"/>
      <c r="L52" s="156"/>
      <c r="M52" s="156"/>
      <c r="N52" s="156"/>
      <c r="BF52" s="107"/>
    </row>
    <row r="53" spans="1:58" ht="12.75" customHeight="1" x14ac:dyDescent="0.25">
      <c r="A53" s="154"/>
      <c r="B53" s="158"/>
      <c r="C53" s="158"/>
      <c r="D53" s="158"/>
      <c r="E53" s="158"/>
      <c r="F53" s="158"/>
      <c r="G53" s="158"/>
      <c r="H53" s="154"/>
      <c r="I53" s="155"/>
      <c r="J53" s="154"/>
      <c r="K53" s="156"/>
      <c r="L53" s="156"/>
      <c r="M53" s="156"/>
      <c r="N53" s="156"/>
      <c r="BF53" s="107"/>
    </row>
    <row r="54" spans="1:58" ht="12.75" customHeight="1" x14ac:dyDescent="0.25">
      <c r="A54" s="154"/>
      <c r="B54" s="157"/>
      <c r="C54" s="158"/>
      <c r="D54" s="158"/>
      <c r="E54" s="158"/>
      <c r="F54" s="158"/>
      <c r="G54" s="158"/>
      <c r="H54" s="154"/>
      <c r="I54" s="155"/>
      <c r="J54" s="154"/>
      <c r="K54" s="156"/>
      <c r="L54" s="156"/>
      <c r="M54" s="156"/>
      <c r="N54" s="156"/>
      <c r="BF54" s="107"/>
    </row>
    <row r="55" spans="1:58" ht="12.75" customHeight="1" x14ac:dyDescent="0.25">
      <c r="A55" s="154"/>
      <c r="B55" s="154"/>
      <c r="C55" s="154"/>
      <c r="D55" s="154"/>
      <c r="E55" s="154"/>
      <c r="F55" s="154"/>
      <c r="G55" s="154"/>
      <c r="H55" s="154"/>
      <c r="I55" s="154"/>
      <c r="J55" s="154"/>
      <c r="K55" s="159"/>
      <c r="L55" s="156"/>
      <c r="M55" s="156"/>
      <c r="N55" s="156"/>
      <c r="BF55" s="107"/>
    </row>
    <row r="56" spans="1:58" ht="12.75" customHeight="1" x14ac:dyDescent="0.25">
      <c r="A56" s="154"/>
      <c r="B56" s="154"/>
      <c r="C56" s="154"/>
      <c r="D56" s="154"/>
      <c r="E56" s="154"/>
      <c r="F56" s="154"/>
      <c r="G56" s="154"/>
      <c r="H56" s="154"/>
      <c r="I56" s="154"/>
      <c r="J56" s="154"/>
      <c r="K56" s="159"/>
      <c r="L56" s="156"/>
      <c r="M56" s="156"/>
      <c r="N56" s="156"/>
      <c r="BF56" s="107"/>
    </row>
    <row r="57" spans="1:58" ht="12.75" customHeight="1" x14ac:dyDescent="0.25">
      <c r="A57" s="154"/>
      <c r="B57" s="154"/>
      <c r="C57" s="154"/>
      <c r="D57" s="154"/>
      <c r="E57" s="154"/>
      <c r="F57" s="154"/>
      <c r="G57" s="154"/>
      <c r="H57" s="154"/>
      <c r="I57" s="154"/>
      <c r="J57" s="154"/>
      <c r="K57" s="159"/>
      <c r="L57" s="156"/>
      <c r="M57" s="156"/>
      <c r="N57" s="156"/>
      <c r="BF57" s="107"/>
    </row>
    <row r="58" spans="1:58" ht="12.75" customHeight="1" x14ac:dyDescent="0.25">
      <c r="A58" s="154"/>
      <c r="B58" s="154"/>
      <c r="C58" s="154"/>
      <c r="D58" s="154"/>
      <c r="E58" s="154"/>
      <c r="F58" s="154"/>
      <c r="G58" s="154"/>
      <c r="H58" s="154"/>
      <c r="I58" s="154"/>
      <c r="J58" s="154"/>
      <c r="K58" s="159"/>
      <c r="L58" s="156"/>
      <c r="M58" s="156"/>
      <c r="N58" s="156"/>
      <c r="BF58" s="107"/>
    </row>
    <row r="59" spans="1:58" ht="12.75" customHeight="1" x14ac:dyDescent="0.25">
      <c r="A59" s="154"/>
      <c r="B59" s="154"/>
      <c r="C59" s="154"/>
      <c r="D59" s="154"/>
      <c r="E59" s="154"/>
      <c r="F59" s="154"/>
      <c r="G59" s="154"/>
      <c r="H59" s="154"/>
      <c r="I59" s="154"/>
      <c r="J59" s="154"/>
      <c r="K59" s="159"/>
      <c r="L59" s="156"/>
      <c r="M59" s="156"/>
      <c r="N59" s="156"/>
      <c r="BF59" s="107"/>
    </row>
    <row r="60" spans="1:58" ht="12.75" customHeight="1" x14ac:dyDescent="0.25">
      <c r="A60" s="159"/>
      <c r="B60" s="159"/>
      <c r="C60" s="156"/>
      <c r="D60" s="159"/>
      <c r="E60" s="159"/>
      <c r="F60" s="159"/>
      <c r="G60" s="159"/>
      <c r="H60" s="159"/>
      <c r="I60" s="159"/>
      <c r="J60" s="159"/>
      <c r="K60" s="159"/>
      <c r="L60" s="156"/>
      <c r="M60" s="156"/>
      <c r="N60" s="156"/>
      <c r="BF60" s="107"/>
    </row>
    <row r="61" spans="1:58" ht="12.75" customHeight="1" x14ac:dyDescent="0.25">
      <c r="A61" s="159"/>
      <c r="B61" s="159"/>
      <c r="C61" s="156"/>
      <c r="D61" s="159"/>
      <c r="E61" s="159"/>
      <c r="F61" s="159"/>
      <c r="G61" s="159"/>
      <c r="H61" s="159"/>
      <c r="I61" s="159"/>
      <c r="J61" s="159"/>
      <c r="K61" s="159"/>
      <c r="L61" s="156"/>
      <c r="M61" s="156"/>
      <c r="N61" s="156"/>
      <c r="BF61" s="107"/>
    </row>
    <row r="62" spans="1:58" ht="12.75" customHeight="1" x14ac:dyDescent="0.25">
      <c r="A62" s="159"/>
      <c r="B62" s="159"/>
      <c r="C62" s="156"/>
      <c r="D62" s="159"/>
      <c r="E62" s="159"/>
      <c r="F62" s="159"/>
      <c r="G62" s="159"/>
      <c r="H62" s="159"/>
      <c r="I62" s="159"/>
      <c r="J62" s="159"/>
      <c r="K62" s="159"/>
      <c r="L62" s="156"/>
      <c r="M62" s="156"/>
      <c r="N62" s="156"/>
      <c r="BF62" s="107"/>
    </row>
    <row r="63" spans="1:58" ht="12.75" customHeight="1" x14ac:dyDescent="0.25">
      <c r="A63" s="159"/>
      <c r="B63" s="159"/>
      <c r="C63" s="156"/>
      <c r="D63" s="159"/>
      <c r="E63" s="159"/>
      <c r="F63" s="159"/>
      <c r="G63" s="159"/>
      <c r="H63" s="159"/>
      <c r="I63" s="159"/>
      <c r="J63" s="156"/>
      <c r="K63" s="156"/>
      <c r="L63" s="156"/>
      <c r="M63" s="156"/>
      <c r="N63" s="156"/>
      <c r="BF63" s="107"/>
    </row>
    <row r="64" spans="1:58" ht="12.75" customHeight="1" x14ac:dyDescent="0.25">
      <c r="A64" s="159"/>
      <c r="B64" s="159"/>
      <c r="C64" s="156"/>
      <c r="D64" s="159"/>
      <c r="E64" s="159"/>
      <c r="F64" s="159"/>
      <c r="G64" s="159"/>
      <c r="H64" s="159"/>
      <c r="I64" s="159"/>
      <c r="J64" s="156"/>
      <c r="K64" s="156"/>
      <c r="L64" s="156"/>
      <c r="M64" s="156"/>
      <c r="N64" s="156"/>
      <c r="BF64" s="107"/>
    </row>
    <row r="65" spans="1:58" ht="12.75" customHeight="1" x14ac:dyDescent="0.25">
      <c r="A65" s="159"/>
      <c r="B65" s="159"/>
      <c r="C65" s="156"/>
      <c r="D65" s="159"/>
      <c r="E65" s="159"/>
      <c r="F65" s="159"/>
      <c r="G65" s="159"/>
      <c r="H65" s="159"/>
      <c r="I65" s="159"/>
      <c r="J65" s="156"/>
      <c r="K65" s="156"/>
      <c r="L65" s="156"/>
      <c r="M65" s="156"/>
      <c r="N65" s="156"/>
      <c r="BF65" s="107"/>
    </row>
    <row r="66" spans="1:58" ht="12.75" customHeight="1" x14ac:dyDescent="0.25">
      <c r="A66" s="159"/>
      <c r="B66" s="159"/>
      <c r="C66" s="156"/>
      <c r="D66" s="159"/>
      <c r="E66" s="159"/>
      <c r="F66" s="159"/>
      <c r="G66" s="159"/>
      <c r="H66" s="159"/>
      <c r="I66" s="159"/>
      <c r="J66" s="156"/>
      <c r="K66" s="156"/>
      <c r="L66" s="156"/>
      <c r="M66" s="156"/>
      <c r="N66" s="156"/>
      <c r="BF66" s="107"/>
    </row>
    <row r="67" spans="1:58" ht="12.75" customHeight="1" x14ac:dyDescent="0.25">
      <c r="A67" s="159"/>
      <c r="B67" s="159"/>
      <c r="C67" s="160"/>
      <c r="D67" s="159"/>
      <c r="E67" s="159"/>
      <c r="F67" s="159"/>
      <c r="G67" s="159"/>
      <c r="H67" s="159"/>
      <c r="I67" s="159"/>
      <c r="J67" s="156"/>
      <c r="K67" s="156"/>
      <c r="L67" s="156"/>
      <c r="M67" s="156"/>
      <c r="N67" s="156"/>
      <c r="BF67" s="107"/>
    </row>
    <row r="68" spans="1:58" ht="12.75" customHeight="1" x14ac:dyDescent="0.25">
      <c r="A68" s="159"/>
      <c r="B68" s="159"/>
      <c r="C68" s="161"/>
      <c r="D68" s="161"/>
      <c r="E68" s="161"/>
      <c r="F68" s="161"/>
      <c r="G68" s="161"/>
      <c r="H68" s="159"/>
      <c r="I68" s="161"/>
      <c r="J68" s="156"/>
      <c r="K68" s="156"/>
      <c r="L68" s="156"/>
      <c r="M68" s="156"/>
      <c r="N68" s="156"/>
      <c r="BF68" s="107"/>
    </row>
    <row r="69" spans="1:58" ht="12.75" hidden="1" customHeight="1" x14ac:dyDescent="0.3">
      <c r="A69" s="162" t="s">
        <v>79</v>
      </c>
      <c r="B69" s="163"/>
      <c r="C69" s="164"/>
      <c r="D69" s="165"/>
      <c r="E69" s="161"/>
      <c r="F69" s="161"/>
      <c r="G69" s="161"/>
      <c r="H69" s="159"/>
      <c r="I69" s="161"/>
      <c r="J69" s="156"/>
      <c r="K69" s="156"/>
      <c r="L69" s="156"/>
      <c r="M69" s="156"/>
      <c r="N69" s="156"/>
      <c r="BF69" s="107"/>
    </row>
    <row r="70" spans="1:58" ht="12.75" hidden="1" customHeight="1" x14ac:dyDescent="0.3">
      <c r="A70" s="164"/>
      <c r="B70" s="165"/>
      <c r="C70" s="164"/>
      <c r="D70" s="165"/>
      <c r="E70" s="161"/>
      <c r="F70" s="161"/>
      <c r="G70" s="161"/>
      <c r="H70" s="159"/>
      <c r="I70" s="161"/>
      <c r="J70" s="156"/>
      <c r="K70" s="156"/>
      <c r="L70" s="156"/>
      <c r="M70" s="156"/>
      <c r="N70" s="156"/>
      <c r="BF70" s="107"/>
    </row>
    <row r="71" spans="1:58" ht="12.75" hidden="1" customHeight="1" x14ac:dyDescent="0.3">
      <c r="A71" s="164" t="s">
        <v>68</v>
      </c>
      <c r="B71" s="165"/>
      <c r="C71" s="164"/>
      <c r="D71" s="165"/>
      <c r="E71" s="161"/>
      <c r="F71" s="161"/>
      <c r="G71" s="161"/>
      <c r="H71" s="159"/>
      <c r="I71" s="161"/>
      <c r="J71" s="156"/>
      <c r="K71" s="156"/>
      <c r="L71" s="156"/>
      <c r="M71" s="156"/>
      <c r="N71" s="156"/>
      <c r="BF71" s="107"/>
    </row>
    <row r="72" spans="1:58" ht="12.75" hidden="1" customHeight="1" x14ac:dyDescent="0.3">
      <c r="A72" s="164" t="s">
        <v>69</v>
      </c>
      <c r="B72" s="165"/>
      <c r="C72" s="164"/>
      <c r="D72" s="165"/>
      <c r="E72" s="161"/>
      <c r="F72" s="161"/>
      <c r="G72" s="161"/>
      <c r="H72" s="159"/>
      <c r="I72" s="161"/>
      <c r="J72" s="156"/>
      <c r="K72" s="156"/>
      <c r="L72" s="156"/>
      <c r="M72" s="156"/>
      <c r="N72" s="156"/>
      <c r="BF72" s="107"/>
    </row>
    <row r="73" spans="1:58" ht="12.75" hidden="1" customHeight="1" x14ac:dyDescent="0.3">
      <c r="A73" s="164" t="s">
        <v>70</v>
      </c>
      <c r="B73" s="165"/>
      <c r="C73" s="164"/>
      <c r="D73" s="165"/>
      <c r="E73" s="161"/>
      <c r="F73" s="161"/>
      <c r="G73" s="161"/>
      <c r="H73" s="159"/>
      <c r="I73" s="161"/>
      <c r="J73" s="156"/>
      <c r="K73" s="156"/>
      <c r="L73" s="156"/>
      <c r="M73" s="156"/>
      <c r="N73" s="156"/>
      <c r="BF73" s="107"/>
    </row>
    <row r="74" spans="1:58" ht="12.75" hidden="1" customHeight="1" x14ac:dyDescent="0.3">
      <c r="A74" s="164" t="s">
        <v>71</v>
      </c>
      <c r="B74" s="165"/>
      <c r="C74" s="164"/>
      <c r="D74" s="165"/>
      <c r="E74" s="161"/>
      <c r="F74" s="161"/>
      <c r="G74" s="161"/>
      <c r="H74" s="148"/>
      <c r="I74" s="161"/>
      <c r="BF74" s="107"/>
    </row>
    <row r="75" spans="1:58" ht="12.75" hidden="1" customHeight="1" x14ac:dyDescent="0.3">
      <c r="A75" s="164" t="s">
        <v>72</v>
      </c>
      <c r="B75" s="165"/>
      <c r="C75" s="164"/>
      <c r="D75" s="165"/>
      <c r="E75" s="161"/>
      <c r="F75" s="161"/>
      <c r="G75" s="161"/>
      <c r="H75" s="148"/>
      <c r="I75" s="161"/>
      <c r="BF75" s="107"/>
    </row>
    <row r="76" spans="1:58" ht="12.75" hidden="1" customHeight="1" x14ac:dyDescent="0.3">
      <c r="A76" s="166" t="s">
        <v>73</v>
      </c>
      <c r="B76" s="167"/>
      <c r="C76" s="164"/>
      <c r="D76" s="165"/>
      <c r="E76" s="161"/>
      <c r="F76" s="161"/>
      <c r="G76" s="161"/>
      <c r="H76" s="148"/>
      <c r="I76" s="161"/>
      <c r="BF76" s="107"/>
    </row>
    <row r="77" spans="1:58" ht="12.75" hidden="1" customHeight="1" x14ac:dyDescent="0.3">
      <c r="A77" s="164" t="s">
        <v>74</v>
      </c>
      <c r="B77" s="165"/>
      <c r="C77" s="164"/>
      <c r="D77" s="165"/>
      <c r="E77" s="161"/>
      <c r="F77" s="161"/>
      <c r="G77" s="161"/>
      <c r="H77" s="148"/>
      <c r="I77" s="161"/>
      <c r="BF77" s="107"/>
    </row>
    <row r="78" spans="1:58" ht="12.75" hidden="1" customHeight="1" x14ac:dyDescent="0.3">
      <c r="A78" s="164" t="s">
        <v>76</v>
      </c>
      <c r="B78" s="165"/>
      <c r="C78" s="164"/>
      <c r="D78" s="165"/>
      <c r="E78" s="161"/>
      <c r="F78" s="161"/>
      <c r="G78" s="161"/>
      <c r="I78" s="161"/>
      <c r="BF78" s="107"/>
    </row>
    <row r="79" spans="1:58" ht="12.75" hidden="1" customHeight="1" x14ac:dyDescent="0.3">
      <c r="A79" s="164" t="s">
        <v>75</v>
      </c>
      <c r="B79" s="165"/>
      <c r="C79" s="164"/>
      <c r="D79" s="165"/>
      <c r="E79" s="161"/>
      <c r="F79" s="161"/>
      <c r="G79" s="161"/>
      <c r="I79" s="161"/>
      <c r="BF79" s="107"/>
    </row>
    <row r="80" spans="1:58" ht="12.75" hidden="1" customHeight="1" x14ac:dyDescent="0.3">
      <c r="A80" s="164" t="s">
        <v>57</v>
      </c>
      <c r="B80" s="165"/>
      <c r="C80" s="168"/>
      <c r="D80" s="169"/>
      <c r="E80" s="161"/>
      <c r="F80" s="161"/>
      <c r="G80" s="161"/>
      <c r="I80" s="161"/>
      <c r="BF80" s="107"/>
    </row>
    <row r="81" spans="1:58" ht="12.75" hidden="1" customHeight="1" x14ac:dyDescent="0.3">
      <c r="A81" s="164" t="s">
        <v>77</v>
      </c>
      <c r="B81" s="165"/>
      <c r="C81" s="168"/>
      <c r="D81" s="169"/>
      <c r="E81" s="161"/>
      <c r="F81" s="161"/>
      <c r="G81" s="161"/>
      <c r="I81" s="161"/>
      <c r="BF81" s="107"/>
    </row>
    <row r="82" spans="1:58" ht="12.75" hidden="1" customHeight="1" x14ac:dyDescent="0.3">
      <c r="A82" s="170" t="s">
        <v>78</v>
      </c>
      <c r="B82" s="171"/>
      <c r="C82" s="168"/>
      <c r="D82" s="169"/>
      <c r="E82" s="161"/>
      <c r="F82" s="161"/>
      <c r="G82" s="161"/>
      <c r="I82" s="161"/>
      <c r="BF82" s="107"/>
    </row>
    <row r="83" spans="1:58" ht="12.75" hidden="1" customHeight="1" x14ac:dyDescent="0.25">
      <c r="C83" s="161"/>
      <c r="D83" s="161"/>
      <c r="E83" s="161"/>
      <c r="F83" s="161"/>
      <c r="G83" s="161"/>
      <c r="I83" s="161"/>
      <c r="BF83" s="107"/>
    </row>
    <row r="84" spans="1:58" ht="12.75" hidden="1" customHeight="1" x14ac:dyDescent="0.25">
      <c r="B84" s="156" t="s">
        <v>130</v>
      </c>
    </row>
    <row r="85" spans="1:58" ht="12.75" hidden="1" customHeight="1" x14ac:dyDescent="0.25">
      <c r="B85" s="156" t="s">
        <v>129</v>
      </c>
    </row>
    <row r="86" spans="1:58" ht="12.75" customHeight="1" x14ac:dyDescent="0.25"/>
    <row r="87" spans="1:58" ht="12.75" customHeight="1" x14ac:dyDescent="0.25"/>
    <row r="88" spans="1:58" ht="12.75" customHeight="1" x14ac:dyDescent="0.25"/>
    <row r="89" spans="1:58" ht="12.75" customHeight="1" x14ac:dyDescent="0.25"/>
    <row r="90" spans="1:58" ht="12.75" customHeight="1" x14ac:dyDescent="0.25"/>
    <row r="91" spans="1:58" ht="12.75" customHeight="1" x14ac:dyDescent="0.25"/>
    <row r="92" spans="1:58" ht="12.75" customHeight="1" x14ac:dyDescent="0.25"/>
    <row r="93" spans="1:58" ht="12.75" customHeight="1" x14ac:dyDescent="0.25"/>
    <row r="94" spans="1:58" ht="12.75" customHeight="1" x14ac:dyDescent="0.25"/>
    <row r="95" spans="1:58" ht="12.75" customHeight="1" x14ac:dyDescent="0.25"/>
    <row r="96" spans="1:58"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sheetData>
  <sheetProtection sheet="1" objects="1" scenarios="1"/>
  <mergeCells count="83">
    <mergeCell ref="E15:G15"/>
    <mergeCell ref="H1:J12"/>
    <mergeCell ref="A1:D1"/>
    <mergeCell ref="E16:G16"/>
    <mergeCell ref="I19:I20"/>
    <mergeCell ref="J19:J20"/>
    <mergeCell ref="C19:C20"/>
    <mergeCell ref="D19:D20"/>
    <mergeCell ref="J15:J16"/>
    <mergeCell ref="I14:I16"/>
    <mergeCell ref="D37:D38"/>
    <mergeCell ref="A36:J36"/>
    <mergeCell ref="A37:B38"/>
    <mergeCell ref="A34:B35"/>
    <mergeCell ref="J34:J35"/>
    <mergeCell ref="A18:A20"/>
    <mergeCell ref="B19:B20"/>
    <mergeCell ref="A32:B32"/>
    <mergeCell ref="A24:B24"/>
    <mergeCell ref="E34:G34"/>
    <mergeCell ref="H34:H35"/>
    <mergeCell ref="A23:J23"/>
    <mergeCell ref="B31:D31"/>
    <mergeCell ref="C25:D25"/>
    <mergeCell ref="F1:G1"/>
    <mergeCell ref="A2:D2"/>
    <mergeCell ref="B4:D4"/>
    <mergeCell ref="F12:G12"/>
    <mergeCell ref="F2:G2"/>
    <mergeCell ref="F10:G10"/>
    <mergeCell ref="F8:G8"/>
    <mergeCell ref="F6:G6"/>
    <mergeCell ref="F4:G4"/>
    <mergeCell ref="B3:D3"/>
    <mergeCell ref="A12:D12"/>
    <mergeCell ref="B10:D10"/>
    <mergeCell ref="B9:D9"/>
    <mergeCell ref="E1:E12"/>
    <mergeCell ref="B7:D7"/>
    <mergeCell ref="B11:D11"/>
    <mergeCell ref="B6:D6"/>
    <mergeCell ref="B5:D5"/>
    <mergeCell ref="B8:D8"/>
    <mergeCell ref="A43:A44"/>
    <mergeCell ref="D14:D16"/>
    <mergeCell ref="A22:B22"/>
    <mergeCell ref="C40:C41"/>
    <mergeCell ref="C37:C38"/>
    <mergeCell ref="C26:D26"/>
    <mergeCell ref="A25:A31"/>
    <mergeCell ref="B25:B26"/>
    <mergeCell ref="A13:B13"/>
    <mergeCell ref="A14:B16"/>
    <mergeCell ref="A21:J21"/>
    <mergeCell ref="H14:H16"/>
    <mergeCell ref="E14:G14"/>
    <mergeCell ref="E25:J31"/>
    <mergeCell ref="A33:J33"/>
    <mergeCell ref="A17:J17"/>
    <mergeCell ref="E19:G20"/>
    <mergeCell ref="E18:G18"/>
    <mergeCell ref="E22:G22"/>
    <mergeCell ref="I37:I38"/>
    <mergeCell ref="H37:H38"/>
    <mergeCell ref="E35:G35"/>
    <mergeCell ref="E32:G32"/>
    <mergeCell ref="E37:G38"/>
    <mergeCell ref="E13:G13"/>
    <mergeCell ref="C14:C16"/>
    <mergeCell ref="H43:H44"/>
    <mergeCell ref="I43:I44"/>
    <mergeCell ref="I40:I41"/>
    <mergeCell ref="A39:J39"/>
    <mergeCell ref="J43:J44"/>
    <mergeCell ref="E43:G44"/>
    <mergeCell ref="E41:G41"/>
    <mergeCell ref="E40:G40"/>
    <mergeCell ref="A42:J42"/>
    <mergeCell ref="J40:J41"/>
    <mergeCell ref="H40:H41"/>
    <mergeCell ref="D40:D41"/>
    <mergeCell ref="A40:B41"/>
    <mergeCell ref="E24:G24"/>
  </mergeCells>
  <conditionalFormatting sqref="C43:C44">
    <cfRule type="containsText" dxfId="13" priority="1" stopIfTrue="1" operator="containsText" text="FALSE">
      <formula>NOT(ISERROR(SEARCH("FALSE",C43)))</formula>
    </cfRule>
    <cfRule type="cellIs" dxfId="12" priority="2" stopIfTrue="1" operator="greaterThan">
      <formula>0</formula>
    </cfRule>
  </conditionalFormatting>
  <dataValidations count="1">
    <dataValidation type="list" allowBlank="1" showInputMessage="1" showErrorMessage="1" errorTitle="Invalid Entry!" error="Please select a roadway functional class from the list" promptTitle="Roadway Functional Class" prompt="Please select a Roadway Functional Class" sqref="C40:C41" xr:uid="{00000000-0002-0000-0600-000000000000}">
      <formula1>$A$71:$A$82</formula1>
    </dataValidation>
  </dataValidations>
  <hyperlinks>
    <hyperlink ref="H20" r:id="rId1" xr:uid="{91C88587-7559-4A0E-B050-CD97A4136985}"/>
    <hyperlink ref="E15" r:id="rId2" xr:uid="{F1D92239-12AB-430E-BE57-5D8394ABC778}"/>
    <hyperlink ref="E16" r:id="rId3" xr:uid="{B797EEF3-19B5-4B24-BAD9-E14E7BD20817}"/>
    <hyperlink ref="J15" r:id="rId4" xr:uid="{EA4F5C7A-079F-4EF7-8E82-09738C7D627F}"/>
    <hyperlink ref="J40" r:id="rId5" xr:uid="{DC6CC91F-990E-4F6E-9536-B8497751DE2A}"/>
    <hyperlink ref="J38" r:id="rId6" xr:uid="{41C03332-B935-4829-9322-77D4313B65AE}"/>
    <hyperlink ref="E41" r:id="rId7" xr:uid="{A6D39A0F-F8E2-47A2-8C14-5EDAAD552F5D}"/>
  </hyperlinks>
  <pageMargins left="0.7" right="0.7" top="0.75" bottom="0.75" header="0.3" footer="0.3"/>
  <pageSetup paperSize="256" orientation="portrait" horizontalDpi="1200" verticalDpi="1200"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3"/>
  <sheetViews>
    <sheetView showGridLines="0" workbookViewId="0">
      <selection activeCell="B37" sqref="B37"/>
    </sheetView>
  </sheetViews>
  <sheetFormatPr defaultRowHeight="12" x14ac:dyDescent="0.2"/>
  <cols>
    <col min="1" max="1" width="17.77734375" customWidth="1"/>
    <col min="2" max="2" width="9.88671875" customWidth="1"/>
    <col min="5" max="5" width="10.6640625" customWidth="1"/>
    <col min="7" max="7" width="15.33203125" customWidth="1"/>
    <col min="11" max="14" width="13.109375" customWidth="1"/>
    <col min="15" max="15" width="20.77734375" customWidth="1"/>
  </cols>
  <sheetData>
    <row r="1" spans="1:15" ht="12.75" customHeight="1" thickBot="1" x14ac:dyDescent="0.35">
      <c r="A1" s="429" t="s">
        <v>110</v>
      </c>
      <c r="B1" s="430"/>
      <c r="C1" s="431"/>
      <c r="D1" s="431"/>
      <c r="E1" s="431"/>
      <c r="F1" s="432"/>
      <c r="G1" s="100"/>
      <c r="H1" s="100"/>
      <c r="I1" s="100"/>
    </row>
    <row r="2" spans="1:15" ht="14.4" thickBot="1" x14ac:dyDescent="0.35">
      <c r="A2" s="433" t="s">
        <v>111</v>
      </c>
      <c r="B2" s="434"/>
      <c r="C2" s="435" t="str">
        <f>'Introduction and Legend'!D3</f>
        <v>0010-0090</v>
      </c>
      <c r="D2" s="436"/>
      <c r="E2" s="436"/>
      <c r="F2" s="437"/>
      <c r="G2" s="100"/>
      <c r="H2" s="100"/>
      <c r="I2" s="100"/>
    </row>
    <row r="3" spans="1:15" ht="14.4" thickBot="1" x14ac:dyDescent="0.35">
      <c r="A3" s="201" t="s">
        <v>112</v>
      </c>
      <c r="B3" s="202"/>
      <c r="C3" s="438" t="str">
        <f>'Introduction and Legend'!D4</f>
        <v xml:space="preserve">Int. Improvements (Rte 132 at Magnolia Hill Rd/Nonnewaug Rd) </v>
      </c>
      <c r="D3" s="439"/>
      <c r="E3" s="439"/>
      <c r="F3" s="440"/>
      <c r="G3" s="7"/>
      <c r="H3" s="7"/>
      <c r="K3" s="429" t="s">
        <v>59</v>
      </c>
      <c r="L3" s="430"/>
      <c r="M3" s="430"/>
      <c r="N3" s="430"/>
      <c r="O3" s="444"/>
    </row>
    <row r="4" spans="1:15" ht="13.8" x14ac:dyDescent="0.3">
      <c r="A4" s="201" t="s">
        <v>109</v>
      </c>
      <c r="B4" s="202"/>
      <c r="C4" s="438" t="str">
        <f>'Introduction and Legend'!D6</f>
        <v>Full Depth Reconstruction (20-year)</v>
      </c>
      <c r="D4" s="439"/>
      <c r="E4" s="439"/>
      <c r="F4" s="440"/>
      <c r="G4" s="7"/>
      <c r="H4" s="7"/>
      <c r="K4" s="90" t="s">
        <v>121</v>
      </c>
      <c r="L4" s="91"/>
      <c r="M4" s="91"/>
      <c r="N4" s="91"/>
      <c r="O4" s="92"/>
    </row>
    <row r="5" spans="1:15" ht="14.4" thickBot="1" x14ac:dyDescent="0.35">
      <c r="A5" s="229" t="s">
        <v>114</v>
      </c>
      <c r="B5" s="230"/>
      <c r="C5" s="441" t="str">
        <f>'Introduction and Legend'!D7</f>
        <v>Arnott</v>
      </c>
      <c r="D5" s="442"/>
      <c r="E5" s="442"/>
      <c r="F5" s="443"/>
      <c r="G5" s="8"/>
      <c r="H5" s="8"/>
      <c r="K5" s="93" t="s">
        <v>122</v>
      </c>
      <c r="L5" s="94"/>
      <c r="M5" s="94"/>
      <c r="N5" s="95"/>
      <c r="O5" s="96"/>
    </row>
    <row r="6" spans="1:15" ht="13.8" x14ac:dyDescent="0.3">
      <c r="A6" s="7"/>
      <c r="B6" s="7"/>
      <c r="C6" s="8"/>
      <c r="D6" s="8"/>
      <c r="E6" s="8"/>
      <c r="F6" s="8"/>
      <c r="G6" s="8"/>
      <c r="H6" s="7"/>
      <c r="K6" s="97"/>
      <c r="L6" s="98"/>
      <c r="M6" s="98"/>
      <c r="N6" s="98"/>
      <c r="O6" s="99"/>
    </row>
    <row r="7" spans="1:15" ht="13.8" x14ac:dyDescent="0.3">
      <c r="A7" s="8" t="s">
        <v>0</v>
      </c>
      <c r="B7" s="8" t="s">
        <v>1</v>
      </c>
      <c r="C7" s="8" t="s">
        <v>2</v>
      </c>
      <c r="D7" s="8" t="s">
        <v>3</v>
      </c>
      <c r="E7" s="8" t="s">
        <v>4</v>
      </c>
      <c r="F7" s="8" t="s">
        <v>5</v>
      </c>
      <c r="G7" s="8" t="s">
        <v>4</v>
      </c>
      <c r="H7" s="8"/>
      <c r="K7" s="97" t="s">
        <v>161</v>
      </c>
      <c r="L7" s="98"/>
      <c r="M7" s="98"/>
      <c r="N7" s="98"/>
      <c r="O7" s="99"/>
    </row>
    <row r="8" spans="1:15" ht="13.8" x14ac:dyDescent="0.3">
      <c r="A8" s="8"/>
      <c r="B8" s="9"/>
      <c r="C8" s="10" t="s">
        <v>6</v>
      </c>
      <c r="D8" s="11" t="s">
        <v>7</v>
      </c>
      <c r="E8" s="10" t="s">
        <v>8</v>
      </c>
      <c r="F8" s="12" t="s">
        <v>9</v>
      </c>
      <c r="G8" s="10" t="s">
        <v>5</v>
      </c>
      <c r="H8" s="8"/>
      <c r="K8" s="97" t="s">
        <v>155</v>
      </c>
      <c r="L8" s="98"/>
      <c r="M8" s="98"/>
      <c r="N8" s="98"/>
      <c r="O8" s="99"/>
    </row>
    <row r="9" spans="1:15" ht="13.8" x14ac:dyDescent="0.3">
      <c r="A9" s="7" t="s">
        <v>10</v>
      </c>
      <c r="B9" s="9" t="s">
        <v>11</v>
      </c>
      <c r="C9" s="10" t="s">
        <v>11</v>
      </c>
      <c r="D9" s="11" t="s">
        <v>11</v>
      </c>
      <c r="E9" s="14" t="s">
        <v>11</v>
      </c>
      <c r="F9" s="12" t="s">
        <v>11</v>
      </c>
      <c r="G9" s="10" t="s">
        <v>11</v>
      </c>
      <c r="H9" s="7"/>
      <c r="K9" s="97" t="s">
        <v>60</v>
      </c>
      <c r="L9" s="98"/>
      <c r="M9" s="98"/>
      <c r="N9" s="98"/>
      <c r="O9" s="99"/>
    </row>
    <row r="10" spans="1:15" ht="13.8" x14ac:dyDescent="0.3">
      <c r="A10" s="8" t="s">
        <v>12</v>
      </c>
      <c r="B10" s="9">
        <v>0.26</v>
      </c>
      <c r="C10" s="21">
        <f>($B$37)*($B$38/100)*(B10/100)</f>
        <v>2.8372535990937213</v>
      </c>
      <c r="D10" s="22">
        <f>$D$39</f>
        <v>24.29736979891771</v>
      </c>
      <c r="E10" s="21">
        <f>($C10*365)*$D10</f>
        <v>25162.296967328981</v>
      </c>
      <c r="F10" s="12">
        <v>1E-4</v>
      </c>
      <c r="G10" s="10">
        <f>$E10*$F10</f>
        <v>2.5162296967328981</v>
      </c>
      <c r="H10" s="8"/>
      <c r="K10" s="97"/>
      <c r="L10" s="98"/>
      <c r="M10" s="98"/>
      <c r="N10" s="98"/>
      <c r="O10" s="99"/>
    </row>
    <row r="11" spans="1:15" ht="13.8" x14ac:dyDescent="0.3">
      <c r="A11" s="8"/>
      <c r="B11" s="9"/>
      <c r="C11" s="21"/>
      <c r="D11" s="22"/>
      <c r="E11" s="21" t="s">
        <v>13</v>
      </c>
      <c r="F11" s="12"/>
      <c r="G11" s="10"/>
      <c r="H11" s="8"/>
      <c r="K11" s="97" t="s">
        <v>123</v>
      </c>
      <c r="L11" s="98"/>
      <c r="M11" s="98"/>
      <c r="N11" s="98"/>
      <c r="O11" s="99"/>
    </row>
    <row r="12" spans="1:15" ht="13.8" x14ac:dyDescent="0.3">
      <c r="A12" s="7" t="s">
        <v>14</v>
      </c>
      <c r="B12" s="9">
        <v>81.94</v>
      </c>
      <c r="C12" s="21">
        <f t="shared" ref="C12:C33" si="0">($B$37)*($B$38/100)*(B12/100)</f>
        <v>894.17138426822896</v>
      </c>
      <c r="D12" s="22">
        <f>$D$39</f>
        <v>24.29736979891771</v>
      </c>
      <c r="E12" s="21">
        <f>($C12*365)*$D12</f>
        <v>7929994.6673189886</v>
      </c>
      <c r="F12" s="12">
        <v>2E-3</v>
      </c>
      <c r="G12" s="10">
        <f>$E12*$F12</f>
        <v>15859.989334637978</v>
      </c>
      <c r="H12" s="7"/>
      <c r="K12" s="97" t="s">
        <v>124</v>
      </c>
      <c r="L12" s="98"/>
      <c r="M12" s="98"/>
      <c r="N12" s="98"/>
      <c r="O12" s="99"/>
    </row>
    <row r="13" spans="1:15" ht="13.8" x14ac:dyDescent="0.3">
      <c r="A13" s="8" t="s">
        <v>15</v>
      </c>
      <c r="B13" s="9">
        <v>8.98</v>
      </c>
      <c r="C13" s="21">
        <f t="shared" si="0"/>
        <v>97.994374307160072</v>
      </c>
      <c r="D13" s="22">
        <f>$D$39</f>
        <v>24.29736979891771</v>
      </c>
      <c r="E13" s="21">
        <f>($C13*365)*$D13</f>
        <v>869067.0260254395</v>
      </c>
      <c r="F13" s="12">
        <v>3.8900000000000004E-2</v>
      </c>
      <c r="G13" s="10">
        <f>$E13*$F13</f>
        <v>33806.707312389597</v>
      </c>
      <c r="H13" s="8"/>
      <c r="K13" s="97"/>
      <c r="L13" s="98"/>
      <c r="M13" s="98"/>
      <c r="N13" s="98"/>
      <c r="O13" s="99"/>
    </row>
    <row r="14" spans="1:15" ht="13.8" x14ac:dyDescent="0.3">
      <c r="A14" s="8"/>
      <c r="B14" s="9"/>
      <c r="C14" s="21"/>
      <c r="D14" s="22"/>
      <c r="E14" s="21"/>
      <c r="F14" s="12"/>
      <c r="G14" s="10"/>
      <c r="H14" s="8"/>
      <c r="K14" s="97" t="s">
        <v>158</v>
      </c>
      <c r="L14" s="98"/>
      <c r="M14" s="98"/>
      <c r="N14" s="98"/>
      <c r="O14" s="99"/>
    </row>
    <row r="15" spans="1:15" ht="13.8" x14ac:dyDescent="0.3">
      <c r="A15" s="7" t="s">
        <v>16</v>
      </c>
      <c r="B15" s="9"/>
      <c r="C15" s="21"/>
      <c r="D15" s="22"/>
      <c r="E15" s="21"/>
      <c r="F15" s="12"/>
      <c r="G15" s="10"/>
      <c r="H15" s="7"/>
      <c r="K15" s="97" t="s">
        <v>156</v>
      </c>
      <c r="L15" s="98"/>
      <c r="M15" s="98"/>
      <c r="N15" s="98"/>
      <c r="O15" s="99"/>
    </row>
    <row r="16" spans="1:15" ht="13.8" x14ac:dyDescent="0.3">
      <c r="A16" s="8" t="s">
        <v>17</v>
      </c>
      <c r="B16" s="9">
        <v>0.64</v>
      </c>
      <c r="C16" s="21">
        <f t="shared" si="0"/>
        <v>6.9840088593076217</v>
      </c>
      <c r="D16" s="22">
        <f>$D$40</f>
        <v>24.29736979891771</v>
      </c>
      <c r="E16" s="21">
        <f>($C16*365)*$D16</f>
        <v>61937.961765732885</v>
      </c>
      <c r="F16" s="12">
        <v>0.41110000000000002</v>
      </c>
      <c r="G16" s="10">
        <f>$E16*$F16</f>
        <v>25462.696081892791</v>
      </c>
      <c r="H16" s="8"/>
      <c r="K16" s="97" t="s">
        <v>125</v>
      </c>
      <c r="L16" s="98"/>
      <c r="M16" s="98"/>
      <c r="N16" s="98"/>
      <c r="O16" s="99"/>
    </row>
    <row r="17" spans="1:16" ht="13.8" x14ac:dyDescent="0.3">
      <c r="A17" s="8"/>
      <c r="B17" s="9"/>
      <c r="C17" s="21"/>
      <c r="D17" s="22" t="s">
        <v>13</v>
      </c>
      <c r="E17" s="21" t="s">
        <v>13</v>
      </c>
      <c r="F17" s="12"/>
      <c r="G17" s="10"/>
      <c r="H17" s="8"/>
      <c r="K17" s="97" t="s">
        <v>157</v>
      </c>
      <c r="L17" s="98"/>
      <c r="M17" s="98"/>
      <c r="N17" s="98"/>
      <c r="O17" s="99"/>
    </row>
    <row r="18" spans="1:16" ht="13.8" x14ac:dyDescent="0.3">
      <c r="A18" s="8" t="s">
        <v>18</v>
      </c>
      <c r="B18" s="9"/>
      <c r="C18" s="21"/>
      <c r="D18" s="22" t="s">
        <v>13</v>
      </c>
      <c r="E18" s="21" t="s">
        <v>13</v>
      </c>
      <c r="F18" s="12"/>
      <c r="G18" s="10"/>
      <c r="H18" s="8"/>
      <c r="K18" s="97" t="s">
        <v>61</v>
      </c>
      <c r="L18" s="98"/>
      <c r="M18" s="98"/>
      <c r="N18" s="98"/>
      <c r="O18" s="99"/>
    </row>
    <row r="19" spans="1:16" ht="13.8" x14ac:dyDescent="0.3">
      <c r="A19" s="8" t="s">
        <v>19</v>
      </c>
      <c r="B19" s="9">
        <v>1.57</v>
      </c>
      <c r="C19" s="21">
        <f t="shared" si="0"/>
        <v>17.132646732989013</v>
      </c>
      <c r="D19" s="22">
        <f>$D$40</f>
        <v>24.29736979891771</v>
      </c>
      <c r="E19" s="21">
        <f>($C19*365)*$D19</f>
        <v>151941.56245656349</v>
      </c>
      <c r="F19" s="12">
        <v>0.20039999999999999</v>
      </c>
      <c r="G19" s="10">
        <f>$E19*$F19</f>
        <v>30449.089116295323</v>
      </c>
      <c r="H19" s="8"/>
      <c r="K19" s="97"/>
      <c r="L19" s="98"/>
      <c r="M19" s="98"/>
      <c r="N19" s="98"/>
      <c r="O19" s="99"/>
    </row>
    <row r="20" spans="1:16" ht="13.8" x14ac:dyDescent="0.3">
      <c r="A20" s="7" t="s">
        <v>20</v>
      </c>
      <c r="B20" s="9">
        <v>0.41</v>
      </c>
      <c r="C20" s="21">
        <f t="shared" si="0"/>
        <v>4.4741306754939449</v>
      </c>
      <c r="D20" s="22">
        <f>$D$40</f>
        <v>24.29736979891771</v>
      </c>
      <c r="E20" s="21">
        <f>($C20*365)*$D20</f>
        <v>39679.006756172625</v>
      </c>
      <c r="F20" s="12">
        <v>1.1384000000000001</v>
      </c>
      <c r="G20" s="10">
        <f>$E20*$F20</f>
        <v>45170.581291226918</v>
      </c>
      <c r="H20" s="7"/>
      <c r="K20" s="97" t="s">
        <v>62</v>
      </c>
      <c r="L20" s="98"/>
      <c r="M20" s="98"/>
      <c r="N20" s="98"/>
      <c r="O20" s="99"/>
    </row>
    <row r="21" spans="1:16" ht="13.8" x14ac:dyDescent="0.3">
      <c r="A21" s="8" t="s">
        <v>21</v>
      </c>
      <c r="B21" s="9">
        <v>0.06</v>
      </c>
      <c r="C21" s="21">
        <f t="shared" si="0"/>
        <v>0.65475083056008943</v>
      </c>
      <c r="D21" s="22">
        <f>$D$40</f>
        <v>24.29736979891771</v>
      </c>
      <c r="E21" s="21">
        <f>($C21*365)*$D21</f>
        <v>5806.6839155374564</v>
      </c>
      <c r="F21" s="12">
        <v>3.4784000000000002</v>
      </c>
      <c r="G21" s="10">
        <f>$E21*$F21</f>
        <v>20197.969331805489</v>
      </c>
      <c r="H21" s="8"/>
      <c r="K21" s="97" t="s">
        <v>63</v>
      </c>
      <c r="L21" s="98"/>
      <c r="M21" s="98"/>
      <c r="N21" s="98"/>
      <c r="O21" s="99"/>
    </row>
    <row r="22" spans="1:16" ht="13.8" x14ac:dyDescent="0.3">
      <c r="A22" s="8"/>
      <c r="B22" s="9"/>
      <c r="C22" s="21"/>
      <c r="D22" s="22" t="s">
        <v>13</v>
      </c>
      <c r="E22" s="21" t="s">
        <v>13</v>
      </c>
      <c r="F22" s="12"/>
      <c r="G22" s="10"/>
      <c r="H22" s="8"/>
      <c r="K22" s="97"/>
      <c r="L22" s="98"/>
      <c r="M22" s="98"/>
      <c r="N22" s="98"/>
      <c r="O22" s="99"/>
    </row>
    <row r="23" spans="1:16" ht="13.8" x14ac:dyDescent="0.3">
      <c r="A23" s="8" t="s">
        <v>22</v>
      </c>
      <c r="B23" s="9"/>
      <c r="C23" s="21"/>
      <c r="D23" s="22" t="s">
        <v>13</v>
      </c>
      <c r="E23" s="21" t="s">
        <v>13</v>
      </c>
      <c r="F23" s="12"/>
      <c r="G23" s="10"/>
      <c r="H23" s="8"/>
      <c r="K23" s="97" t="s">
        <v>126</v>
      </c>
      <c r="L23" s="98"/>
      <c r="M23" s="98"/>
      <c r="N23" s="98"/>
      <c r="O23" s="99"/>
    </row>
    <row r="24" spans="1:16" ht="13.8" x14ac:dyDescent="0.3">
      <c r="A24" s="8" t="s">
        <v>23</v>
      </c>
      <c r="B24" s="9">
        <v>1.0900000000000001</v>
      </c>
      <c r="C24" s="21">
        <f t="shared" si="0"/>
        <v>11.894640088508293</v>
      </c>
      <c r="D24" s="22">
        <f>$D$40</f>
        <v>24.29736979891771</v>
      </c>
      <c r="E24" s="21">
        <f>($C24*365)*$D24</f>
        <v>105488.09113226381</v>
      </c>
      <c r="F24" s="12">
        <v>0.80049999999999999</v>
      </c>
      <c r="G24" s="10">
        <f>$E24*$F24</f>
        <v>84443.216951377181</v>
      </c>
      <c r="H24" s="8"/>
      <c r="K24" s="101" t="s">
        <v>127</v>
      </c>
      <c r="L24" s="82"/>
      <c r="M24" s="82"/>
      <c r="N24" s="82"/>
      <c r="O24" s="83"/>
    </row>
    <row r="25" spans="1:16" ht="14.4" x14ac:dyDescent="0.3">
      <c r="A25" s="7" t="s">
        <v>24</v>
      </c>
      <c r="B25" s="9">
        <v>4.71</v>
      </c>
      <c r="C25" s="21">
        <f t="shared" si="0"/>
        <v>51.397940198967028</v>
      </c>
      <c r="D25" s="22">
        <f>$D$40</f>
        <v>24.29736979891771</v>
      </c>
      <c r="E25" s="21">
        <f>($C25*365)*$D25</f>
        <v>455824.68736969033</v>
      </c>
      <c r="F25" s="12">
        <v>1.3376999999999999</v>
      </c>
      <c r="G25" s="10">
        <f>$E25*$F25</f>
        <v>609756.68429443473</v>
      </c>
      <c r="H25" s="7"/>
      <c r="K25" s="426" t="s">
        <v>44</v>
      </c>
      <c r="L25" s="427"/>
      <c r="M25" s="427"/>
      <c r="N25" s="427"/>
      <c r="O25" s="428"/>
    </row>
    <row r="26" spans="1:16" ht="15" thickBot="1" x14ac:dyDescent="0.35">
      <c r="A26" s="8" t="s">
        <v>25</v>
      </c>
      <c r="B26" s="9">
        <v>0.04</v>
      </c>
      <c r="C26" s="21">
        <f t="shared" si="0"/>
        <v>0.43650055370672636</v>
      </c>
      <c r="D26" s="22">
        <f>$D$40</f>
        <v>24.29736979891771</v>
      </c>
      <c r="E26" s="21">
        <f>($C26*365)*$D26</f>
        <v>3871.1226103583053</v>
      </c>
      <c r="F26" s="12">
        <v>1.2302999999999999</v>
      </c>
      <c r="G26" s="10">
        <f>$E26*$F26</f>
        <v>4762.642147523823</v>
      </c>
      <c r="H26" s="8"/>
      <c r="K26" s="445" t="s">
        <v>108</v>
      </c>
      <c r="L26" s="446"/>
      <c r="M26" s="446"/>
      <c r="N26" s="446"/>
      <c r="O26" s="447"/>
    </row>
    <row r="27" spans="1:16" ht="14.4" thickBot="1" x14ac:dyDescent="0.35">
      <c r="A27" s="8"/>
      <c r="B27" s="9"/>
      <c r="C27" s="21"/>
      <c r="D27" s="22" t="s">
        <v>13</v>
      </c>
      <c r="E27" s="21" t="s">
        <v>13</v>
      </c>
      <c r="F27" s="12"/>
      <c r="G27" s="10"/>
      <c r="H27" s="8"/>
      <c r="K27" s="448"/>
      <c r="L27" s="448"/>
      <c r="M27" s="448"/>
      <c r="N27" s="448"/>
      <c r="O27" s="448"/>
      <c r="P27" s="68"/>
    </row>
    <row r="28" spans="1:16" ht="14.4" thickBot="1" x14ac:dyDescent="0.35">
      <c r="A28" s="8" t="s">
        <v>26</v>
      </c>
      <c r="B28" s="9"/>
      <c r="C28" s="21"/>
      <c r="D28" s="22" t="s">
        <v>13</v>
      </c>
      <c r="E28" s="21" t="s">
        <v>13</v>
      </c>
      <c r="F28" s="12"/>
      <c r="G28" s="10"/>
      <c r="H28" s="8"/>
      <c r="K28" s="423" t="s">
        <v>58</v>
      </c>
      <c r="L28" s="424"/>
      <c r="M28" s="424"/>
      <c r="N28" s="424"/>
      <c r="O28" s="425"/>
    </row>
    <row r="29" spans="1:16" ht="14.4" thickBot="1" x14ac:dyDescent="0.35">
      <c r="A29" s="8" t="s">
        <v>27</v>
      </c>
      <c r="B29" s="9">
        <v>0.24</v>
      </c>
      <c r="C29" s="21">
        <f t="shared" si="0"/>
        <v>2.6190033222403577</v>
      </c>
      <c r="D29" s="22">
        <f>$D$40</f>
        <v>24.29736979891771</v>
      </c>
      <c r="E29" s="21">
        <f>($C29*365)*$D29</f>
        <v>23226.735662149826</v>
      </c>
      <c r="F29" s="12">
        <v>3.0655000000000001</v>
      </c>
      <c r="G29" s="10">
        <f>$E29*$F29</f>
        <v>71201.558172320292</v>
      </c>
      <c r="H29" s="8"/>
      <c r="K29" s="38"/>
      <c r="L29" s="78" t="s">
        <v>65</v>
      </c>
      <c r="M29" s="79"/>
      <c r="N29" s="80"/>
      <c r="O29" s="81"/>
    </row>
    <row r="30" spans="1:16" ht="14.4" thickBot="1" x14ac:dyDescent="0.35">
      <c r="A30" s="7" t="s">
        <v>28</v>
      </c>
      <c r="B30" s="9">
        <v>0.04</v>
      </c>
      <c r="C30" s="21">
        <f t="shared" si="0"/>
        <v>0.43650055370672636</v>
      </c>
      <c r="D30" s="22">
        <f>$D$40</f>
        <v>24.29736979891771</v>
      </c>
      <c r="E30" s="21">
        <f>($C30*365)*$D30</f>
        <v>3871.1226103583053</v>
      </c>
      <c r="F30" s="30">
        <v>2.1101999999999999</v>
      </c>
      <c r="G30" s="21">
        <f>$E30*$F30</f>
        <v>8168.8429323780956</v>
      </c>
      <c r="H30" s="7"/>
      <c r="K30" s="63"/>
      <c r="L30" s="64"/>
      <c r="M30" s="64"/>
      <c r="N30" s="82"/>
      <c r="O30" s="83"/>
    </row>
    <row r="31" spans="1:16" ht="14.4" thickBot="1" x14ac:dyDescent="0.35">
      <c r="A31" s="8" t="s">
        <v>29</v>
      </c>
      <c r="B31" s="9">
        <v>0.02</v>
      </c>
      <c r="C31" s="21">
        <f t="shared" si="0"/>
        <v>0.21825027685336318</v>
      </c>
      <c r="D31" s="22">
        <f>$D$40</f>
        <v>24.29736979891771</v>
      </c>
      <c r="E31" s="21">
        <f>($C31*365)*$D31</f>
        <v>1935.5613051791527</v>
      </c>
      <c r="F31" s="12">
        <v>2.1101999999999999</v>
      </c>
      <c r="G31" s="10">
        <f>$E31*$F31</f>
        <v>4084.4214661890478</v>
      </c>
      <c r="H31" s="8"/>
      <c r="K31" s="39"/>
      <c r="L31" s="84" t="s">
        <v>66</v>
      </c>
      <c r="M31" s="84"/>
      <c r="N31" s="82"/>
      <c r="O31" s="83"/>
    </row>
    <row r="32" spans="1:16" ht="14.4" thickBot="1" x14ac:dyDescent="0.35">
      <c r="A32" s="7"/>
      <c r="B32" s="9"/>
      <c r="C32" s="21"/>
      <c r="D32" s="10" t="s">
        <v>13</v>
      </c>
      <c r="E32" s="10" t="s">
        <v>13</v>
      </c>
      <c r="F32" s="16" t="s">
        <v>13</v>
      </c>
      <c r="G32" s="10" t="s">
        <v>13</v>
      </c>
      <c r="H32" s="7"/>
      <c r="K32" s="63"/>
      <c r="L32" s="64"/>
      <c r="M32" s="64"/>
      <c r="N32" s="85"/>
      <c r="O32" s="86"/>
    </row>
    <row r="33" spans="1:15" ht="14.4" thickBot="1" x14ac:dyDescent="0.35">
      <c r="A33" s="8" t="s">
        <v>30</v>
      </c>
      <c r="B33" s="9">
        <v>0</v>
      </c>
      <c r="C33" s="21">
        <f t="shared" si="0"/>
        <v>0</v>
      </c>
      <c r="D33" s="22">
        <f>$D$40</f>
        <v>24.29736979891771</v>
      </c>
      <c r="E33" s="10">
        <f>($C33*365)*$D33</f>
        <v>0</v>
      </c>
      <c r="F33" s="12">
        <v>1.45</v>
      </c>
      <c r="G33" s="29">
        <f>$E33*$F33</f>
        <v>0</v>
      </c>
      <c r="H33" s="8"/>
      <c r="K33" s="40"/>
      <c r="L33" s="84" t="s">
        <v>67</v>
      </c>
      <c r="M33" s="84"/>
      <c r="N33" s="85"/>
      <c r="O33" s="86"/>
    </row>
    <row r="34" spans="1:15" ht="14.4" thickBot="1" x14ac:dyDescent="0.35">
      <c r="A34" s="7"/>
      <c r="B34" s="18"/>
      <c r="C34" s="7"/>
      <c r="D34" s="7"/>
      <c r="E34" s="7"/>
      <c r="F34" s="7"/>
      <c r="G34" s="7"/>
      <c r="H34" s="7"/>
      <c r="K34" s="63"/>
      <c r="L34" s="64"/>
      <c r="M34" s="64"/>
      <c r="N34" s="85"/>
      <c r="O34" s="86"/>
    </row>
    <row r="35" spans="1:15" ht="14.4" thickBot="1" x14ac:dyDescent="0.35">
      <c r="A35" s="8" t="s">
        <v>43</v>
      </c>
      <c r="B35" s="18">
        <f>SUM(B10:B33)</f>
        <v>100</v>
      </c>
      <c r="C35" s="7">
        <f>SUM(C10:C33)</f>
        <v>1091.2513842668161</v>
      </c>
      <c r="D35" s="7"/>
      <c r="E35" s="7"/>
      <c r="F35" s="7"/>
      <c r="G35" s="20">
        <f>SUM(G10:G33)</f>
        <v>953366.9146621679</v>
      </c>
      <c r="H35" s="13" t="s">
        <v>45</v>
      </c>
      <c r="K35" s="41"/>
      <c r="L35" s="84" t="s">
        <v>64</v>
      </c>
      <c r="M35" s="84"/>
      <c r="N35" s="85"/>
      <c r="O35" s="86"/>
    </row>
    <row r="36" spans="1:15" ht="14.4" thickBot="1" x14ac:dyDescent="0.35">
      <c r="A36" s="8"/>
      <c r="B36" s="7"/>
      <c r="C36" s="7"/>
      <c r="D36" s="7"/>
      <c r="E36" s="7"/>
      <c r="F36" s="7"/>
      <c r="G36" s="7"/>
      <c r="H36" s="8"/>
      <c r="K36" s="63"/>
      <c r="L36" s="64"/>
      <c r="M36" s="64"/>
      <c r="N36" s="85"/>
      <c r="O36" s="86"/>
    </row>
    <row r="37" spans="1:15" ht="14.4" thickBot="1" x14ac:dyDescent="0.35">
      <c r="A37" s="14" t="s">
        <v>31</v>
      </c>
      <c r="B37" s="23">
        <f>'ESAL Calculator'!C32</f>
        <v>1091.2513842668159</v>
      </c>
      <c r="C37" s="7"/>
      <c r="D37" s="7"/>
      <c r="E37" s="7"/>
      <c r="F37" s="7"/>
      <c r="G37" s="7"/>
      <c r="H37" s="13"/>
      <c r="I37" s="7"/>
      <c r="K37" s="104"/>
      <c r="L37" s="84" t="s">
        <v>159</v>
      </c>
      <c r="M37" s="84"/>
      <c r="N37" s="85"/>
      <c r="O37" s="86"/>
    </row>
    <row r="38" spans="1:15" ht="14.4" thickBot="1" x14ac:dyDescent="0.35">
      <c r="A38" s="14" t="s">
        <v>32</v>
      </c>
      <c r="B38" s="24">
        <f>'ESAL Calculator'!C24</f>
        <v>100</v>
      </c>
      <c r="E38" s="7"/>
      <c r="F38" s="7"/>
      <c r="G38" s="7"/>
      <c r="H38" s="13"/>
      <c r="I38" s="7"/>
      <c r="K38" s="63"/>
      <c r="L38" s="64"/>
      <c r="M38" s="64"/>
      <c r="N38" s="85"/>
      <c r="O38" s="86"/>
    </row>
    <row r="39" spans="1:15" ht="14.4" thickBot="1" x14ac:dyDescent="0.35">
      <c r="A39" s="14" t="s">
        <v>33</v>
      </c>
      <c r="B39" s="102">
        <f>'ESAL Calculator'!C34</f>
        <v>2</v>
      </c>
      <c r="C39" s="26">
        <f>'ESAL Calculator'!C37</f>
        <v>20</v>
      </c>
      <c r="D39" s="25">
        <f>((1+(B39/100))^C39-1)/(B39/100)</f>
        <v>24.29736979891771</v>
      </c>
      <c r="E39" s="7"/>
      <c r="F39" s="7"/>
      <c r="G39" s="7"/>
      <c r="H39" s="13"/>
      <c r="I39" s="7"/>
      <c r="K39" s="37"/>
      <c r="L39" s="87" t="s">
        <v>47</v>
      </c>
      <c r="M39" s="87"/>
      <c r="N39" s="88"/>
      <c r="O39" s="89"/>
    </row>
    <row r="40" spans="1:15" ht="13.8" x14ac:dyDescent="0.3">
      <c r="A40" s="14" t="s">
        <v>34</v>
      </c>
      <c r="B40" s="102">
        <f>'ESAL Calculator'!C35</f>
        <v>2</v>
      </c>
      <c r="C40" s="26">
        <f>'ESAL Calculator'!C37</f>
        <v>20</v>
      </c>
      <c r="D40" s="25">
        <f>((1+(B40/100))^C40-1)/(B40/100)</f>
        <v>24.29736979891771</v>
      </c>
      <c r="E40" s="7"/>
      <c r="F40" s="7"/>
      <c r="G40" s="7"/>
      <c r="H40" s="7"/>
      <c r="I40" s="7"/>
    </row>
    <row r="41" spans="1:15" ht="13.8" x14ac:dyDescent="0.3">
      <c r="B41" s="27" t="s">
        <v>42</v>
      </c>
      <c r="C41" s="7" t="s">
        <v>41</v>
      </c>
      <c r="D41" s="7" t="s">
        <v>39</v>
      </c>
    </row>
    <row r="43" spans="1:15" ht="13.8" x14ac:dyDescent="0.3">
      <c r="B43" s="7" t="s">
        <v>38</v>
      </c>
      <c r="C43" s="6" t="s">
        <v>37</v>
      </c>
      <c r="D43" s="7"/>
    </row>
  </sheetData>
  <mergeCells count="14">
    <mergeCell ref="K28:O28"/>
    <mergeCell ref="K25:O25"/>
    <mergeCell ref="A1:F1"/>
    <mergeCell ref="A2:B2"/>
    <mergeCell ref="A3:B3"/>
    <mergeCell ref="A4:B4"/>
    <mergeCell ref="A5:B5"/>
    <mergeCell ref="C2:F2"/>
    <mergeCell ref="C3:F3"/>
    <mergeCell ref="C5:F5"/>
    <mergeCell ref="C4:F4"/>
    <mergeCell ref="K3:O3"/>
    <mergeCell ref="K26:O26"/>
    <mergeCell ref="K27:O27"/>
  </mergeCells>
  <phoneticPr fontId="2" type="noConversion"/>
  <conditionalFormatting sqref="B35">
    <cfRule type="cellIs" dxfId="11" priority="1" stopIfTrue="1" operator="notEqual">
      <formula>100</formula>
    </cfRule>
  </conditionalFormatting>
  <hyperlinks>
    <hyperlink ref="K25" r:id="rId1" xr:uid="{00000000-0004-0000-0800-000000000000}"/>
    <hyperlink ref="K26" r:id="rId2" xr:uid="{E8ABB414-B0E7-4CF9-A931-88F22968542A}"/>
  </hyperlinks>
  <pageMargins left="0.75" right="0.75" top="1" bottom="1" header="0.5" footer="0.5"/>
  <pageSetup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2"/>
  <sheetViews>
    <sheetView showGridLines="0" workbookViewId="0">
      <selection activeCell="B37" sqref="B37"/>
    </sheetView>
  </sheetViews>
  <sheetFormatPr defaultRowHeight="12" x14ac:dyDescent="0.2"/>
  <cols>
    <col min="1" max="1" width="21.6640625" customWidth="1"/>
    <col min="2" max="2" width="9.88671875" customWidth="1"/>
    <col min="5" max="5" width="10.44140625" customWidth="1"/>
    <col min="7" max="7" width="10.2187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0.17</v>
      </c>
      <c r="C9" s="10">
        <f>($B$36)*($B$37/100)*(B9/100)</f>
        <v>1.855127353253587</v>
      </c>
      <c r="D9" s="11">
        <f>$D$38</f>
        <v>24.29736979891771</v>
      </c>
      <c r="E9" s="10">
        <f>($C9*365)*$D9</f>
        <v>16452.271094022795</v>
      </c>
      <c r="F9" s="12">
        <v>1E-4</v>
      </c>
      <c r="G9" s="10">
        <f>$E9*$F9</f>
        <v>1.6452271094022797</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86.33</v>
      </c>
      <c r="C11" s="10">
        <f t="shared" ref="C11:C32" si="0">($B$36)*($B$37/100)*(B11/100)</f>
        <v>942.07732003754211</v>
      </c>
      <c r="D11" s="11">
        <f>$D$38</f>
        <v>24.29736979891771</v>
      </c>
      <c r="E11" s="10">
        <f>($C11*365)*$D11</f>
        <v>8354850.3738058116</v>
      </c>
      <c r="F11" s="12">
        <v>2E-3</v>
      </c>
      <c r="G11" s="10">
        <f>$E11*$F11</f>
        <v>16709.700747611623</v>
      </c>
      <c r="H11" s="13"/>
      <c r="I11" s="7"/>
      <c r="K11" s="97" t="s">
        <v>123</v>
      </c>
      <c r="L11" s="98"/>
      <c r="M11" s="98"/>
      <c r="N11" s="98"/>
      <c r="O11" s="99"/>
    </row>
    <row r="12" spans="1:15" ht="13.8" x14ac:dyDescent="0.3">
      <c r="A12" s="8" t="s">
        <v>15</v>
      </c>
      <c r="B12" s="9">
        <v>8.26</v>
      </c>
      <c r="C12" s="10">
        <f t="shared" si="0"/>
        <v>90.137364340438978</v>
      </c>
      <c r="D12" s="11">
        <f>$D$38</f>
        <v>24.29736979891771</v>
      </c>
      <c r="E12" s="10">
        <f>($C12*365)*$D12</f>
        <v>799386.81903898984</v>
      </c>
      <c r="F12" s="12">
        <v>3.8900000000000004E-2</v>
      </c>
      <c r="G12" s="10">
        <f>$E12*$F12</f>
        <v>31096.147260616708</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0.11</v>
      </c>
      <c r="C15" s="10">
        <f t="shared" si="0"/>
        <v>1.2003765226934975</v>
      </c>
      <c r="D15" s="11">
        <f>$D$39</f>
        <v>24.29736979891771</v>
      </c>
      <c r="E15" s="10">
        <f>($C15*365)*$D15</f>
        <v>10645.587178485339</v>
      </c>
      <c r="F15" s="12">
        <v>0.41110000000000002</v>
      </c>
      <c r="G15" s="10">
        <f>$E15*$F15</f>
        <v>4376.400889075323</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2.5</v>
      </c>
      <c r="C18" s="10">
        <f t="shared" si="0"/>
        <v>27.281284606670397</v>
      </c>
      <c r="D18" s="11">
        <f>$D$39</f>
        <v>24.29736979891771</v>
      </c>
      <c r="E18" s="10">
        <f>($C18*365)*$D18</f>
        <v>241945.16314739405</v>
      </c>
      <c r="F18" s="12">
        <v>0.20039999999999999</v>
      </c>
      <c r="G18" s="10">
        <f>$E18*$F18</f>
        <v>48485.810694737767</v>
      </c>
      <c r="H18" s="13"/>
      <c r="I18" s="7"/>
      <c r="K18" s="97" t="s">
        <v>61</v>
      </c>
      <c r="L18" s="98"/>
      <c r="M18" s="98"/>
      <c r="N18" s="98"/>
      <c r="O18" s="99"/>
    </row>
    <row r="19" spans="1:15" ht="13.8" x14ac:dyDescent="0.3">
      <c r="A19" s="8" t="s">
        <v>20</v>
      </c>
      <c r="B19" s="9">
        <v>0.7</v>
      </c>
      <c r="C19" s="10">
        <f t="shared" si="0"/>
        <v>7.6387596898677099</v>
      </c>
      <c r="D19" s="11">
        <f t="shared" ref="D19:D32" si="1">$D$39</f>
        <v>24.29736979891771</v>
      </c>
      <c r="E19" s="10">
        <f>($C19*365)*$D19</f>
        <v>67744.645681270325</v>
      </c>
      <c r="F19" s="12">
        <v>1.1384000000000001</v>
      </c>
      <c r="G19" s="10">
        <f>$E19*$F19</f>
        <v>77120.504643558146</v>
      </c>
      <c r="H19" s="13"/>
      <c r="I19" s="7"/>
      <c r="K19" s="97"/>
      <c r="L19" s="98"/>
      <c r="M19" s="98"/>
      <c r="N19" s="98"/>
      <c r="O19" s="99"/>
    </row>
    <row r="20" spans="1:15" ht="13.8" x14ac:dyDescent="0.3">
      <c r="A20" s="8" t="s">
        <v>21</v>
      </c>
      <c r="B20" s="9">
        <v>0.18</v>
      </c>
      <c r="C20" s="10">
        <f t="shared" si="0"/>
        <v>1.9642524916802686</v>
      </c>
      <c r="D20" s="11">
        <f t="shared" si="1"/>
        <v>24.29736979891771</v>
      </c>
      <c r="E20" s="10">
        <f>($C20*365)*$D20</f>
        <v>17420.051746612371</v>
      </c>
      <c r="F20" s="12">
        <v>3.4784000000000002</v>
      </c>
      <c r="G20" s="10">
        <f>$E20*$F20</f>
        <v>60593.907995416477</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0.57999999999999996</v>
      </c>
      <c r="C23" s="10">
        <f t="shared" si="0"/>
        <v>6.3292580287475317</v>
      </c>
      <c r="D23" s="11">
        <f t="shared" si="1"/>
        <v>24.29736979891771</v>
      </c>
      <c r="E23" s="10">
        <f>($C23*365)*$D23</f>
        <v>56131.277850195416</v>
      </c>
      <c r="F23" s="12">
        <v>0.80049999999999999</v>
      </c>
      <c r="G23" s="10">
        <f>$E23*$F23</f>
        <v>44933.08791908143</v>
      </c>
      <c r="H23" s="13"/>
      <c r="I23" s="7"/>
      <c r="K23" s="97" t="s">
        <v>126</v>
      </c>
      <c r="L23" s="98"/>
      <c r="M23" s="98"/>
      <c r="N23" s="98"/>
      <c r="O23" s="99"/>
    </row>
    <row r="24" spans="1:15" ht="13.8" x14ac:dyDescent="0.3">
      <c r="A24" s="8" t="s">
        <v>24</v>
      </c>
      <c r="B24" s="9">
        <v>1.08</v>
      </c>
      <c r="C24" s="10">
        <f t="shared" si="0"/>
        <v>11.785514950081613</v>
      </c>
      <c r="D24" s="11">
        <f t="shared" si="1"/>
        <v>24.29736979891771</v>
      </c>
      <c r="E24" s="10">
        <f>($C24*365)*$D24</f>
        <v>104520.31047967424</v>
      </c>
      <c r="F24" s="12">
        <v>1.3376999999999999</v>
      </c>
      <c r="G24" s="10">
        <f>$E24*$F24</f>
        <v>139816.81932866023</v>
      </c>
      <c r="H24" s="13"/>
      <c r="I24" s="7"/>
      <c r="K24" s="101" t="s">
        <v>127</v>
      </c>
      <c r="L24" s="82"/>
      <c r="M24" s="82"/>
      <c r="N24" s="82"/>
      <c r="O24" s="83"/>
    </row>
    <row r="25" spans="1:15" ht="14.4" x14ac:dyDescent="0.3">
      <c r="A25" s="8" t="s">
        <v>25</v>
      </c>
      <c r="B25" s="9">
        <v>0.03</v>
      </c>
      <c r="C25" s="10">
        <f t="shared" si="0"/>
        <v>0.32737541528004471</v>
      </c>
      <c r="D25" s="11">
        <f t="shared" si="1"/>
        <v>24.29736979891771</v>
      </c>
      <c r="E25" s="10">
        <f>($C25*365)*$D25</f>
        <v>2903.3419577687282</v>
      </c>
      <c r="F25" s="12">
        <v>1.2302999999999999</v>
      </c>
      <c r="G25" s="10">
        <f>$E25*$F25</f>
        <v>3571.9816106428661</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0.04</v>
      </c>
      <c r="C28" s="10">
        <f t="shared" si="0"/>
        <v>0.43650055370672636</v>
      </c>
      <c r="D28" s="11">
        <f t="shared" si="1"/>
        <v>24.29736979891771</v>
      </c>
      <c r="E28" s="10">
        <f>($C28*365)*$D28</f>
        <v>3871.1226103583053</v>
      </c>
      <c r="F28" s="12">
        <v>3.0655000000000001</v>
      </c>
      <c r="G28" s="10">
        <f>$E28*$F28</f>
        <v>11866.926362053386</v>
      </c>
      <c r="H28" s="13"/>
      <c r="I28" s="7"/>
      <c r="K28" s="423" t="s">
        <v>58</v>
      </c>
      <c r="L28" s="424"/>
      <c r="M28" s="424"/>
      <c r="N28" s="424"/>
      <c r="O28" s="425"/>
    </row>
    <row r="29" spans="1:15" ht="14.4" thickBot="1" x14ac:dyDescent="0.35">
      <c r="A29" s="8" t="s">
        <v>28</v>
      </c>
      <c r="B29" s="9">
        <v>0.01</v>
      </c>
      <c r="C29" s="10">
        <f t="shared" si="0"/>
        <v>0.10912513842668159</v>
      </c>
      <c r="D29" s="11">
        <f t="shared" si="1"/>
        <v>24.29736979891771</v>
      </c>
      <c r="E29" s="10">
        <f>($C29*365)*$D29</f>
        <v>967.78065258957633</v>
      </c>
      <c r="F29" s="12">
        <v>2.1101999999999999</v>
      </c>
      <c r="G29" s="10">
        <f>$E29*$F29</f>
        <v>2042.2107330945239</v>
      </c>
      <c r="H29" s="13"/>
      <c r="I29" s="7"/>
      <c r="K29" s="38"/>
      <c r="L29" s="78" t="s">
        <v>65</v>
      </c>
      <c r="M29" s="79"/>
      <c r="N29" s="80"/>
      <c r="O29" s="81"/>
    </row>
    <row r="30" spans="1:15" ht="14.4" thickBot="1" x14ac:dyDescent="0.35">
      <c r="A30" s="8" t="s">
        <v>29</v>
      </c>
      <c r="B30" s="9">
        <v>0.01</v>
      </c>
      <c r="C30" s="10">
        <f t="shared" si="0"/>
        <v>0.10912513842668159</v>
      </c>
      <c r="D30" s="11">
        <f t="shared" si="1"/>
        <v>24.29736979891771</v>
      </c>
      <c r="E30" s="10">
        <f>($C30*365)*$D30</f>
        <v>967.78065258957633</v>
      </c>
      <c r="F30" s="12">
        <v>2.1101999999999999</v>
      </c>
      <c r="G30" s="10">
        <f>$E30*$F30</f>
        <v>2042.2107330945239</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100.00000000000003</v>
      </c>
      <c r="C34" s="7">
        <f>SUM(C9:C32)</f>
        <v>1091.2513842668159</v>
      </c>
      <c r="D34" s="7"/>
      <c r="E34" s="7"/>
      <c r="F34" s="7"/>
      <c r="G34" s="20">
        <f>SUM(G9:G32)</f>
        <v>442657.35414475249</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67"/>
      <c r="L40" s="67"/>
      <c r="M40" s="67"/>
      <c r="N40" s="67"/>
      <c r="O40" s="67"/>
    </row>
    <row r="41" spans="1:15" ht="12.75" customHeight="1" x14ac:dyDescent="0.2">
      <c r="K41" s="67"/>
      <c r="L41" s="67"/>
      <c r="M41" s="67"/>
      <c r="N41" s="67"/>
      <c r="O41" s="67"/>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10" priority="1" stopIfTrue="1" operator="notEqual">
      <formula>100</formula>
    </cfRule>
  </conditionalFormatting>
  <hyperlinks>
    <hyperlink ref="K25" r:id="rId1" xr:uid="{8E561801-408E-4059-A25B-6F617D527F6D}"/>
    <hyperlink ref="K26" r:id="rId2" xr:uid="{B4FA9261-442B-4201-96B3-4225694F10F6}"/>
  </hyperlinks>
  <pageMargins left="0.75" right="0.75" top="1" bottom="1" header="0.5" footer="0.5"/>
  <pageSetup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2"/>
  <sheetViews>
    <sheetView showGridLines="0" workbookViewId="0">
      <selection activeCell="B37" sqref="B37"/>
    </sheetView>
  </sheetViews>
  <sheetFormatPr defaultRowHeight="12" x14ac:dyDescent="0.2"/>
  <cols>
    <col min="1" max="1" width="22.44140625" customWidth="1"/>
    <col min="2" max="2" width="10.109375" customWidth="1"/>
    <col min="5" max="5" width="11.88671875" customWidth="1"/>
    <col min="7" max="7" width="10.664062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0.22</v>
      </c>
      <c r="C9" s="10">
        <f>($B$36)*($B$37/100)*(B9/100)</f>
        <v>2.400753045386995</v>
      </c>
      <c r="D9" s="11">
        <f>$D$38</f>
        <v>24.29736979891771</v>
      </c>
      <c r="E9" s="10">
        <f>($C9*365)*$D9</f>
        <v>21291.174356970678</v>
      </c>
      <c r="F9" s="12">
        <v>1E-4</v>
      </c>
      <c r="G9" s="10">
        <f>$E9*$F9</f>
        <v>2.1291174356970677</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86.4</v>
      </c>
      <c r="C11" s="10">
        <f t="shared" ref="C11:C32" si="0">($B$36)*($B$37/100)*(B11/100)</f>
        <v>942.841196006529</v>
      </c>
      <c r="D11" s="11">
        <f>$D$38</f>
        <v>24.29736979891771</v>
      </c>
      <c r="E11" s="10">
        <f>($C11*365)*$D11</f>
        <v>8361624.8383739395</v>
      </c>
      <c r="F11" s="12">
        <v>2E-3</v>
      </c>
      <c r="G11" s="10">
        <f>$E11*$F11</f>
        <v>16723.249676747881</v>
      </c>
      <c r="H11" s="13"/>
      <c r="I11" s="7"/>
      <c r="K11" s="97" t="s">
        <v>123</v>
      </c>
      <c r="L11" s="98"/>
      <c r="M11" s="98"/>
      <c r="N11" s="98"/>
      <c r="O11" s="99"/>
    </row>
    <row r="12" spans="1:15" ht="13.8" x14ac:dyDescent="0.3">
      <c r="A12" s="8" t="s">
        <v>15</v>
      </c>
      <c r="B12" s="9">
        <v>9.64</v>
      </c>
      <c r="C12" s="10">
        <f t="shared" si="0"/>
        <v>105.19663344332105</v>
      </c>
      <c r="D12" s="11">
        <f>$D$38</f>
        <v>24.29736979891771</v>
      </c>
      <c r="E12" s="10">
        <f>($C12*365)*$D12</f>
        <v>932940.54909635149</v>
      </c>
      <c r="F12" s="12">
        <v>3.8900000000000004E-2</v>
      </c>
      <c r="G12" s="10">
        <f>$E12*$F12</f>
        <v>36291.387359848079</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0.53</v>
      </c>
      <c r="C15" s="10">
        <f t="shared" si="0"/>
        <v>5.783632336614124</v>
      </c>
      <c r="D15" s="11">
        <f>$D$39</f>
        <v>24.29736979891771</v>
      </c>
      <c r="E15" s="10">
        <f>($C15*365)*$D15</f>
        <v>51292.374587247534</v>
      </c>
      <c r="F15" s="12">
        <v>0.41110000000000002</v>
      </c>
      <c r="G15" s="10">
        <f>$E15*$F15</f>
        <v>21086.295192817463</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1.78</v>
      </c>
      <c r="C18" s="10">
        <f t="shared" si="0"/>
        <v>19.424274639949321</v>
      </c>
      <c r="D18" s="11">
        <f>$D$39</f>
        <v>24.29736979891771</v>
      </c>
      <c r="E18" s="10">
        <f>($C18*365)*$D18</f>
        <v>172264.95616094454</v>
      </c>
      <c r="F18" s="12">
        <v>0.20039999999999999</v>
      </c>
      <c r="G18" s="10">
        <f>$E18*$F18</f>
        <v>34521.897214653283</v>
      </c>
      <c r="H18" s="13"/>
      <c r="I18" s="7"/>
      <c r="K18" s="97" t="s">
        <v>61</v>
      </c>
      <c r="L18" s="98"/>
      <c r="M18" s="98"/>
      <c r="N18" s="98"/>
      <c r="O18" s="99"/>
    </row>
    <row r="19" spans="1:15" ht="13.8" x14ac:dyDescent="0.3">
      <c r="A19" s="8" t="s">
        <v>20</v>
      </c>
      <c r="B19" s="9">
        <v>0.47</v>
      </c>
      <c r="C19" s="10">
        <f t="shared" si="0"/>
        <v>5.128881506054034</v>
      </c>
      <c r="D19" s="11">
        <f t="shared" ref="D19:D32" si="1">$D$39</f>
        <v>24.29736979891771</v>
      </c>
      <c r="E19" s="10">
        <f>($C19*365)*$D19</f>
        <v>45485.690671710072</v>
      </c>
      <c r="F19" s="12">
        <v>1.1384000000000001</v>
      </c>
      <c r="G19" s="10">
        <f>$E19*$F19</f>
        <v>51780.910260674747</v>
      </c>
      <c r="H19" s="13"/>
      <c r="I19" s="7"/>
      <c r="K19" s="97"/>
      <c r="L19" s="98"/>
      <c r="M19" s="98"/>
      <c r="N19" s="98"/>
      <c r="O19" s="99"/>
    </row>
    <row r="20" spans="1:15" ht="13.8" x14ac:dyDescent="0.3">
      <c r="A20" s="8" t="s">
        <v>21</v>
      </c>
      <c r="B20" s="9">
        <v>0.1</v>
      </c>
      <c r="C20" s="10">
        <f t="shared" si="0"/>
        <v>1.0912513842668159</v>
      </c>
      <c r="D20" s="11">
        <f t="shared" si="1"/>
        <v>24.29736979891771</v>
      </c>
      <c r="E20" s="10">
        <f>($C20*365)*$D20</f>
        <v>9677.8065258957631</v>
      </c>
      <c r="F20" s="12">
        <v>3.4784000000000002</v>
      </c>
      <c r="G20" s="10">
        <f>$E20*$F20</f>
        <v>33663.282219675821</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0.48</v>
      </c>
      <c r="C23" s="10">
        <f t="shared" si="0"/>
        <v>5.2380066444807154</v>
      </c>
      <c r="D23" s="11">
        <f t="shared" si="1"/>
        <v>24.29736979891771</v>
      </c>
      <c r="E23" s="10">
        <f>($C23*365)*$D23</f>
        <v>46453.471324299651</v>
      </c>
      <c r="F23" s="12">
        <v>0.80049999999999999</v>
      </c>
      <c r="G23" s="10">
        <f>$E23*$F23</f>
        <v>37186.003795101868</v>
      </c>
      <c r="H23" s="13"/>
      <c r="I23" s="7"/>
      <c r="K23" s="97" t="s">
        <v>126</v>
      </c>
      <c r="L23" s="98"/>
      <c r="M23" s="98"/>
      <c r="N23" s="98"/>
      <c r="O23" s="99"/>
    </row>
    <row r="24" spans="1:15" ht="13.8" x14ac:dyDescent="0.3">
      <c r="A24" s="8" t="s">
        <v>24</v>
      </c>
      <c r="B24" s="9">
        <v>0.37</v>
      </c>
      <c r="C24" s="10">
        <f t="shared" si="0"/>
        <v>4.0376301217872186</v>
      </c>
      <c r="D24" s="11">
        <f t="shared" si="1"/>
        <v>24.29736979891771</v>
      </c>
      <c r="E24" s="10">
        <f>($C24*365)*$D24</f>
        <v>35807.884145814322</v>
      </c>
      <c r="F24" s="12">
        <v>1.3376999999999999</v>
      </c>
      <c r="G24" s="10">
        <f>$E24*$F24</f>
        <v>47900.206621855818</v>
      </c>
      <c r="H24" s="13"/>
      <c r="I24" s="7"/>
      <c r="K24" s="101" t="s">
        <v>127</v>
      </c>
      <c r="L24" s="82"/>
      <c r="M24" s="82"/>
      <c r="N24" s="82"/>
      <c r="O24" s="83"/>
    </row>
    <row r="25" spans="1:15" ht="14.4" x14ac:dyDescent="0.3">
      <c r="A25" s="8" t="s">
        <v>25</v>
      </c>
      <c r="B25" s="9">
        <v>0.01</v>
      </c>
      <c r="C25" s="10">
        <f t="shared" si="0"/>
        <v>0.10912513842668159</v>
      </c>
      <c r="D25" s="11">
        <f t="shared" si="1"/>
        <v>24.29736979891771</v>
      </c>
      <c r="E25" s="10">
        <f>($C25*365)*$D25</f>
        <v>967.78065258957633</v>
      </c>
      <c r="F25" s="12">
        <v>1.2302999999999999</v>
      </c>
      <c r="G25" s="10">
        <f>$E25*$F25</f>
        <v>1190.6605368809558</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100.00000000000001</v>
      </c>
      <c r="C34" s="7">
        <f>SUM(C9:C32)</f>
        <v>1091.2513842668159</v>
      </c>
      <c r="D34" s="7"/>
      <c r="E34" s="7"/>
      <c r="F34" s="7"/>
      <c r="G34" s="20">
        <f>SUM(G9:G32)</f>
        <v>280346.02199569158</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c r="K42" s="52"/>
      <c r="L42" s="52"/>
      <c r="M42" s="52"/>
      <c r="N42" s="52"/>
      <c r="O42" s="52"/>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9" priority="1" stopIfTrue="1" operator="notEqual">
      <formula>100</formula>
    </cfRule>
  </conditionalFormatting>
  <hyperlinks>
    <hyperlink ref="K25" r:id="rId1" xr:uid="{D0D064AB-2C1C-4E09-9B6E-665DE04F0CC8}"/>
    <hyperlink ref="K26" r:id="rId2" xr:uid="{ED130054-16C1-4E15-843A-F05F5900FEB8}"/>
  </hyperlinks>
  <pageMargins left="0.75" right="0.75" top="1" bottom="1" header="0.5" footer="0.5"/>
  <pageSetup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2"/>
  <sheetViews>
    <sheetView showGridLines="0" workbookViewId="0">
      <selection activeCell="B37" sqref="B37"/>
    </sheetView>
  </sheetViews>
  <sheetFormatPr defaultRowHeight="12" x14ac:dyDescent="0.2"/>
  <cols>
    <col min="1" max="1" width="22.109375" customWidth="1"/>
    <col min="2" max="2" width="10.33203125" customWidth="1"/>
    <col min="4" max="4" width="10.88671875" bestFit="1" customWidth="1"/>
    <col min="5" max="5" width="10.44140625" customWidth="1"/>
    <col min="7" max="7" width="10.664062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0.39</v>
      </c>
      <c r="C9" s="10">
        <f>($B$36)*($B$37/100)*(B9/100)</f>
        <v>4.2558803986405822</v>
      </c>
      <c r="D9" s="11">
        <f>$D$38</f>
        <v>24.29736979891771</v>
      </c>
      <c r="E9" s="10">
        <f>($C9*365)*$D9</f>
        <v>37743.445450993473</v>
      </c>
      <c r="F9" s="12">
        <v>1E-4</v>
      </c>
      <c r="G9" s="10">
        <f>$E9*$F9</f>
        <v>3.7743445450993476</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85.88</v>
      </c>
      <c r="C11" s="10">
        <f t="shared" ref="C11:C32" si="0">($B$36)*($B$37/100)*(B11/100)</f>
        <v>937.16668880834152</v>
      </c>
      <c r="D11" s="11">
        <f>$D$38</f>
        <v>24.29736979891771</v>
      </c>
      <c r="E11" s="10">
        <f>($C11*365)*$D11</f>
        <v>8311300.2444392815</v>
      </c>
      <c r="F11" s="12">
        <v>2E-3</v>
      </c>
      <c r="G11" s="10">
        <f>$E11*$F11</f>
        <v>16622.600488878565</v>
      </c>
      <c r="H11" s="13"/>
      <c r="I11" s="7"/>
      <c r="K11" s="97" t="s">
        <v>123</v>
      </c>
      <c r="L11" s="98"/>
      <c r="M11" s="98"/>
      <c r="N11" s="98"/>
      <c r="O11" s="99"/>
    </row>
    <row r="12" spans="1:15" ht="13.8" x14ac:dyDescent="0.3">
      <c r="A12" s="8" t="s">
        <v>15</v>
      </c>
      <c r="B12" s="9">
        <v>9.5399999999999991</v>
      </c>
      <c r="C12" s="10">
        <f t="shared" si="0"/>
        <v>104.10538205905422</v>
      </c>
      <c r="D12" s="11">
        <f>$D$38</f>
        <v>24.29736979891771</v>
      </c>
      <c r="E12" s="10">
        <f>($C12*365)*$D12</f>
        <v>923262.74257045565</v>
      </c>
      <c r="F12" s="12">
        <v>3.8900000000000004E-2</v>
      </c>
      <c r="G12" s="10">
        <f>$E12*$F12</f>
        <v>35914.920685990728</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0.42</v>
      </c>
      <c r="C15" s="10">
        <f t="shared" si="0"/>
        <v>4.5832558139206263</v>
      </c>
      <c r="D15" s="11">
        <f>$D$39</f>
        <v>24.29736979891771</v>
      </c>
      <c r="E15" s="10">
        <f>($C15*365)*$D15</f>
        <v>40646.787408762197</v>
      </c>
      <c r="F15" s="12">
        <v>0.41110000000000002</v>
      </c>
      <c r="G15" s="10">
        <f>$E15*$F15</f>
        <v>16709.894303742141</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1.0900000000000001</v>
      </c>
      <c r="C18" s="10">
        <f t="shared" si="0"/>
        <v>11.894640088508293</v>
      </c>
      <c r="D18" s="11">
        <f>$D$39</f>
        <v>24.29736979891771</v>
      </c>
      <c r="E18" s="10">
        <f>($C18*365)*$D18</f>
        <v>105488.09113226381</v>
      </c>
      <c r="F18" s="12">
        <v>0.20039999999999999</v>
      </c>
      <c r="G18" s="10">
        <f>$E18*$F18</f>
        <v>21139.813462905666</v>
      </c>
      <c r="H18" s="13"/>
      <c r="I18" s="7"/>
      <c r="K18" s="97" t="s">
        <v>61</v>
      </c>
      <c r="L18" s="98"/>
      <c r="M18" s="98"/>
      <c r="N18" s="98"/>
      <c r="O18" s="99"/>
    </row>
    <row r="19" spans="1:15" ht="13.8" x14ac:dyDescent="0.3">
      <c r="A19" s="8" t="s">
        <v>20</v>
      </c>
      <c r="B19" s="9">
        <v>0.75</v>
      </c>
      <c r="C19" s="10">
        <f t="shared" si="0"/>
        <v>8.1843853820011194</v>
      </c>
      <c r="D19" s="11">
        <f t="shared" ref="D19:D32" si="1">$D$39</f>
        <v>24.29736979891771</v>
      </c>
      <c r="E19" s="10">
        <f>($C19*365)*$D19</f>
        <v>72583.548944218215</v>
      </c>
      <c r="F19" s="12">
        <v>1.1384000000000001</v>
      </c>
      <c r="G19" s="10">
        <f>$E19*$F19</f>
        <v>82629.112118098026</v>
      </c>
      <c r="H19" s="13"/>
      <c r="I19" s="7"/>
      <c r="K19" s="97"/>
      <c r="L19" s="98"/>
      <c r="M19" s="98"/>
      <c r="N19" s="98"/>
      <c r="O19" s="99"/>
    </row>
    <row r="20" spans="1:15" ht="13.8" x14ac:dyDescent="0.3">
      <c r="A20" s="8" t="s">
        <v>21</v>
      </c>
      <c r="B20" s="9">
        <v>0.15</v>
      </c>
      <c r="C20" s="10">
        <f t="shared" si="0"/>
        <v>1.6368770764002238</v>
      </c>
      <c r="D20" s="11">
        <f t="shared" si="1"/>
        <v>24.29736979891771</v>
      </c>
      <c r="E20" s="10">
        <f>($C20*365)*$D20</f>
        <v>14516.709788843644</v>
      </c>
      <c r="F20" s="12">
        <v>3.4784000000000002</v>
      </c>
      <c r="G20" s="10">
        <f>$E20*$F20</f>
        <v>50494.923329513731</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0.3</v>
      </c>
      <c r="C23" s="10">
        <f t="shared" si="0"/>
        <v>3.2737541528004477</v>
      </c>
      <c r="D23" s="11">
        <f t="shared" si="1"/>
        <v>24.29736979891771</v>
      </c>
      <c r="E23" s="10">
        <f>($C23*365)*$D23</f>
        <v>29033.419577687288</v>
      </c>
      <c r="F23" s="12">
        <v>0.80049999999999999</v>
      </c>
      <c r="G23" s="10">
        <f>$E23*$F23</f>
        <v>23241.252371938674</v>
      </c>
      <c r="H23" s="13"/>
      <c r="I23" s="7"/>
      <c r="K23" s="97" t="s">
        <v>126</v>
      </c>
      <c r="L23" s="98"/>
      <c r="M23" s="98"/>
      <c r="N23" s="98"/>
      <c r="O23" s="99"/>
    </row>
    <row r="24" spans="1:15" ht="13.8" x14ac:dyDescent="0.3">
      <c r="A24" s="8" t="s">
        <v>24</v>
      </c>
      <c r="B24" s="9">
        <v>0.64</v>
      </c>
      <c r="C24" s="10">
        <f t="shared" si="0"/>
        <v>6.9840088593076217</v>
      </c>
      <c r="D24" s="11">
        <f t="shared" si="1"/>
        <v>24.29736979891771</v>
      </c>
      <c r="E24" s="10">
        <f>($C24*365)*$D24</f>
        <v>61937.961765732885</v>
      </c>
      <c r="F24" s="12">
        <v>1.3376999999999999</v>
      </c>
      <c r="G24" s="10">
        <f>$E24*$F24</f>
        <v>82854.411454020868</v>
      </c>
      <c r="H24" s="13"/>
      <c r="I24" s="7"/>
      <c r="K24" s="101" t="s">
        <v>127</v>
      </c>
      <c r="L24" s="82"/>
      <c r="M24" s="82"/>
      <c r="N24" s="82"/>
      <c r="O24" s="83"/>
    </row>
    <row r="25" spans="1:15" ht="14.4" x14ac:dyDescent="0.3">
      <c r="A25" s="8" t="s">
        <v>25</v>
      </c>
      <c r="B25" s="9">
        <v>0.5</v>
      </c>
      <c r="C25" s="10">
        <f t="shared" si="0"/>
        <v>5.4562569213340799</v>
      </c>
      <c r="D25" s="11">
        <f t="shared" si="1"/>
        <v>24.29736979891771</v>
      </c>
      <c r="E25" s="10">
        <f>($C25*365)*$D25</f>
        <v>48389.032629478817</v>
      </c>
      <c r="F25" s="12">
        <v>1.2302999999999999</v>
      </c>
      <c r="G25" s="10">
        <f>$E25*$F25</f>
        <v>59533.026844047788</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0.34</v>
      </c>
      <c r="C28" s="10">
        <f t="shared" si="0"/>
        <v>3.710254706507174</v>
      </c>
      <c r="D28" s="11">
        <f t="shared" si="1"/>
        <v>24.29736979891771</v>
      </c>
      <c r="E28" s="10">
        <f>($C28*365)*$D28</f>
        <v>32904.542188045591</v>
      </c>
      <c r="F28" s="12">
        <v>3.0655000000000001</v>
      </c>
      <c r="G28" s="10">
        <f>$E28*$F28</f>
        <v>100868.87407745376</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100.00000000000001</v>
      </c>
      <c r="C34" s="7">
        <f>SUM(C9:C32)</f>
        <v>1091.2513842668159</v>
      </c>
      <c r="D34" s="7"/>
      <c r="E34" s="7"/>
      <c r="F34" s="7"/>
      <c r="G34" s="20">
        <f>SUM(G9:G32)</f>
        <v>490012.60348113498</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8" priority="1" stopIfTrue="1" operator="notEqual">
      <formula>100</formula>
    </cfRule>
  </conditionalFormatting>
  <hyperlinks>
    <hyperlink ref="K25" r:id="rId1" xr:uid="{69D63DE7-418D-449E-B3D1-0200FB66A93F}"/>
    <hyperlink ref="K26" r:id="rId2" xr:uid="{C2A352FF-4B9C-494D-B46C-D8420AF2C966}"/>
  </hyperlinks>
  <pageMargins left="0.75" right="0.75" top="1" bottom="1" header="0.5" footer="0.5"/>
  <pageSetup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8"/>
  <sheetViews>
    <sheetView showGridLines="0" workbookViewId="0">
      <selection activeCell="B37" sqref="B37"/>
    </sheetView>
  </sheetViews>
  <sheetFormatPr defaultRowHeight="12" x14ac:dyDescent="0.2"/>
  <cols>
    <col min="1" max="1" width="21.6640625" customWidth="1"/>
    <col min="2" max="2" width="11" customWidth="1"/>
    <col min="5" max="5" width="11.77734375" customWidth="1"/>
    <col min="7" max="7" width="11.7773437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0.22</v>
      </c>
      <c r="C9" s="10">
        <f>($B$36)*($B$37/100)*(B9/100)</f>
        <v>2.400753045386995</v>
      </c>
      <c r="D9" s="11">
        <f>$D$38</f>
        <v>24.29736979891771</v>
      </c>
      <c r="E9" s="10">
        <f>($C9*365)*$D9</f>
        <v>21291.174356970678</v>
      </c>
      <c r="F9" s="12">
        <v>1E-4</v>
      </c>
      <c r="G9" s="10">
        <f>$E9*$F9</f>
        <v>2.1291174356970677</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85.36</v>
      </c>
      <c r="C11" s="10">
        <f t="shared" ref="C11:C32" si="0">($B$36)*($B$37/100)*(B11/100)</f>
        <v>931.49218161015403</v>
      </c>
      <c r="D11" s="11">
        <f>$D$38</f>
        <v>24.29736979891771</v>
      </c>
      <c r="E11" s="10">
        <f>($C11*365)*$D11</f>
        <v>8260975.6505046226</v>
      </c>
      <c r="F11" s="12">
        <v>2E-3</v>
      </c>
      <c r="G11" s="10">
        <f>$E11*$F11</f>
        <v>16521.951301009245</v>
      </c>
      <c r="H11" s="13"/>
      <c r="I11" s="7"/>
      <c r="K11" s="97" t="s">
        <v>123</v>
      </c>
      <c r="L11" s="98"/>
      <c r="M11" s="98"/>
      <c r="N11" s="98"/>
      <c r="O11" s="99"/>
    </row>
    <row r="12" spans="1:15" ht="13.8" x14ac:dyDescent="0.3">
      <c r="A12" s="8" t="s">
        <v>15</v>
      </c>
      <c r="B12" s="9">
        <v>10.29</v>
      </c>
      <c r="C12" s="10">
        <f t="shared" si="0"/>
        <v>112.28976744105535</v>
      </c>
      <c r="D12" s="11">
        <f>$D$38</f>
        <v>24.29736979891771</v>
      </c>
      <c r="E12" s="10">
        <f>($C12*365)*$D12</f>
        <v>995846.29151467385</v>
      </c>
      <c r="F12" s="12">
        <v>3.8900000000000004E-2</v>
      </c>
      <c r="G12" s="10">
        <f>$E12*$F12</f>
        <v>38738.420739920817</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0.42</v>
      </c>
      <c r="C15" s="10">
        <f t="shared" si="0"/>
        <v>4.5832558139206263</v>
      </c>
      <c r="D15" s="11">
        <f>$D$39</f>
        <v>24.29736979891771</v>
      </c>
      <c r="E15" s="10">
        <f>($C15*365)*$D15</f>
        <v>40646.787408762197</v>
      </c>
      <c r="F15" s="12">
        <v>0.41110000000000002</v>
      </c>
      <c r="G15" s="10">
        <f>$E15*$F15</f>
        <v>16709.894303742141</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1.29</v>
      </c>
      <c r="C18" s="10">
        <f t="shared" si="0"/>
        <v>14.077142857041926</v>
      </c>
      <c r="D18" s="11">
        <f>$D$39</f>
        <v>24.29736979891771</v>
      </c>
      <c r="E18" s="10">
        <f>($C18*365)*$D18</f>
        <v>124843.70418405536</v>
      </c>
      <c r="F18" s="12">
        <v>0.20039999999999999</v>
      </c>
      <c r="G18" s="10">
        <f>$E18*$F18</f>
        <v>25018.678318484694</v>
      </c>
      <c r="H18" s="13"/>
      <c r="I18" s="7"/>
      <c r="K18" s="97" t="s">
        <v>61</v>
      </c>
      <c r="L18" s="98"/>
      <c r="M18" s="98"/>
      <c r="N18" s="98"/>
      <c r="O18" s="99"/>
    </row>
    <row r="19" spans="1:15" ht="13.8" x14ac:dyDescent="0.3">
      <c r="A19" s="8" t="s">
        <v>20</v>
      </c>
      <c r="B19" s="9">
        <v>1.77</v>
      </c>
      <c r="C19" s="10">
        <f t="shared" si="0"/>
        <v>19.31514950152264</v>
      </c>
      <c r="D19" s="11">
        <f t="shared" ref="D19:D32" si="1">$D$39</f>
        <v>24.29736979891771</v>
      </c>
      <c r="E19" s="10">
        <f>($C19*365)*$D19</f>
        <v>171297.17550835499</v>
      </c>
      <c r="F19" s="12">
        <v>1.1384000000000001</v>
      </c>
      <c r="G19" s="10">
        <f>$E19*$F19</f>
        <v>195004.70459871134</v>
      </c>
      <c r="H19" s="13"/>
      <c r="I19" s="7"/>
      <c r="K19" s="97"/>
      <c r="L19" s="98"/>
      <c r="M19" s="98"/>
      <c r="N19" s="98"/>
      <c r="O19" s="99"/>
    </row>
    <row r="20" spans="1:15" ht="13.8" x14ac:dyDescent="0.3">
      <c r="A20" s="8" t="s">
        <v>21</v>
      </c>
      <c r="B20" s="9">
        <v>0.12</v>
      </c>
      <c r="C20" s="10">
        <f t="shared" si="0"/>
        <v>1.3095016611201789</v>
      </c>
      <c r="D20" s="11">
        <f t="shared" si="1"/>
        <v>24.29736979891771</v>
      </c>
      <c r="E20" s="10">
        <f>($C20*365)*$D20</f>
        <v>11613.367831074913</v>
      </c>
      <c r="F20" s="12">
        <v>3.4784000000000002</v>
      </c>
      <c r="G20" s="10">
        <f>$E20*$F20</f>
        <v>40395.938663610978</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0.43</v>
      </c>
      <c r="C23" s="10">
        <f t="shared" si="0"/>
        <v>4.6923809523473086</v>
      </c>
      <c r="D23" s="11">
        <f t="shared" si="1"/>
        <v>24.29736979891771</v>
      </c>
      <c r="E23" s="10">
        <f>($C23*365)*$D23</f>
        <v>41614.568061351783</v>
      </c>
      <c r="F23" s="12">
        <v>0.80049999999999999</v>
      </c>
      <c r="G23" s="10">
        <f>$E23*$F23</f>
        <v>33312.461733112104</v>
      </c>
      <c r="H23" s="13"/>
      <c r="I23" s="7"/>
      <c r="K23" s="97" t="s">
        <v>126</v>
      </c>
      <c r="L23" s="98"/>
      <c r="M23" s="98"/>
      <c r="N23" s="98"/>
      <c r="O23" s="99"/>
    </row>
    <row r="24" spans="1:15" ht="13.8" x14ac:dyDescent="0.3">
      <c r="A24" s="8" t="s">
        <v>24</v>
      </c>
      <c r="B24" s="9">
        <v>0.1</v>
      </c>
      <c r="C24" s="10">
        <f t="shared" si="0"/>
        <v>1.0912513842668159</v>
      </c>
      <c r="D24" s="11">
        <f t="shared" si="1"/>
        <v>24.29736979891771</v>
      </c>
      <c r="E24" s="10">
        <f>($C24*365)*$D24</f>
        <v>9677.8065258957631</v>
      </c>
      <c r="F24" s="12">
        <v>1.3376999999999999</v>
      </c>
      <c r="G24" s="10">
        <f>$E24*$F24</f>
        <v>12946.001789690761</v>
      </c>
      <c r="H24" s="13"/>
      <c r="I24" s="7"/>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100.00000000000001</v>
      </c>
      <c r="C34" s="7">
        <f>SUM(C9:C32)</f>
        <v>1091.2513842668159</v>
      </c>
      <c r="D34" s="7"/>
      <c r="E34" s="7"/>
      <c r="F34" s="7"/>
      <c r="G34" s="20">
        <f>SUM(G9:G32)</f>
        <v>378650.18056571775</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row r="44" spans="1:15" x14ac:dyDescent="0.2">
      <c r="C44" s="4"/>
    </row>
    <row r="46" spans="1:15" x14ac:dyDescent="0.2">
      <c r="D46" s="5"/>
    </row>
    <row r="47" spans="1:15" x14ac:dyDescent="0.2">
      <c r="D47" s="5"/>
    </row>
    <row r="48" spans="1:15" x14ac:dyDescent="0.2">
      <c r="D48" s="5"/>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7" priority="1" stopIfTrue="1" operator="notEqual">
      <formula>100</formula>
    </cfRule>
  </conditionalFormatting>
  <hyperlinks>
    <hyperlink ref="K25" r:id="rId1" xr:uid="{863E4B0B-A6B2-4500-A6B1-99A2F50FBF38}"/>
    <hyperlink ref="K26" r:id="rId2" xr:uid="{130C3D98-0DF3-4F35-809B-3834978797D2}"/>
  </hyperlinks>
  <pageMargins left="0.75" right="0.75" top="1" bottom="1" header="0.5" footer="0.5"/>
  <pageSetup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2"/>
  <sheetViews>
    <sheetView showGridLines="0" workbookViewId="0">
      <selection activeCell="B37" sqref="B37"/>
    </sheetView>
  </sheetViews>
  <sheetFormatPr defaultRowHeight="12" x14ac:dyDescent="0.2"/>
  <cols>
    <col min="1" max="1" width="21.33203125" customWidth="1"/>
    <col min="2" max="2" width="10.21875" customWidth="1"/>
    <col min="3" max="3" width="11.88671875" customWidth="1"/>
    <col min="5" max="5" width="10.77734375" customWidth="1"/>
    <col min="7" max="7" width="10.88671875" customWidth="1"/>
    <col min="11" max="14" width="13.109375" customWidth="1"/>
    <col min="15" max="15" width="20.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4.4" thickBot="1" x14ac:dyDescent="0.35">
      <c r="A5" s="229" t="s">
        <v>114</v>
      </c>
      <c r="B5" s="230"/>
      <c r="C5" s="441" t="str">
        <f>'Introduction and Legend'!D7</f>
        <v>Arnott</v>
      </c>
      <c r="D5" s="442"/>
      <c r="E5" s="442"/>
      <c r="F5" s="443"/>
      <c r="G5" s="31"/>
      <c r="H5" s="31"/>
      <c r="I5" s="31"/>
      <c r="K5" s="93" t="s">
        <v>122</v>
      </c>
      <c r="L5" s="94"/>
      <c r="M5" s="94"/>
      <c r="N5" s="95"/>
      <c r="O5" s="96"/>
    </row>
    <row r="6" spans="1:15" ht="13.8" x14ac:dyDescent="0.3">
      <c r="A6" s="8" t="s">
        <v>0</v>
      </c>
      <c r="B6" s="8" t="s">
        <v>1</v>
      </c>
      <c r="C6" s="8" t="s">
        <v>2</v>
      </c>
      <c r="D6" s="8" t="s">
        <v>3</v>
      </c>
      <c r="E6" s="8" t="s">
        <v>4</v>
      </c>
      <c r="F6" s="8" t="s">
        <v>5</v>
      </c>
      <c r="G6" s="8" t="s">
        <v>4</v>
      </c>
      <c r="H6" s="7"/>
      <c r="I6" s="7"/>
      <c r="K6" s="97"/>
      <c r="L6" s="98"/>
      <c r="M6" s="98"/>
      <c r="N6" s="98"/>
      <c r="O6" s="99"/>
    </row>
    <row r="7" spans="1:15" ht="13.8" x14ac:dyDescent="0.3">
      <c r="A7" s="7"/>
      <c r="B7" s="7"/>
      <c r="C7" s="8" t="s">
        <v>6</v>
      </c>
      <c r="D7" s="8" t="s">
        <v>7</v>
      </c>
      <c r="E7" s="8" t="s">
        <v>8</v>
      </c>
      <c r="F7" s="8" t="s">
        <v>9</v>
      </c>
      <c r="G7" s="8" t="s">
        <v>5</v>
      </c>
      <c r="H7" s="7"/>
      <c r="I7" s="7"/>
      <c r="K7" s="97" t="s">
        <v>161</v>
      </c>
      <c r="L7" s="98"/>
      <c r="M7" s="98"/>
      <c r="N7" s="98"/>
      <c r="O7" s="99"/>
    </row>
    <row r="8" spans="1:15" ht="13.8" x14ac:dyDescent="0.3">
      <c r="A8" s="8" t="s">
        <v>10</v>
      </c>
      <c r="B8" s="8" t="s">
        <v>11</v>
      </c>
      <c r="C8" s="8" t="s">
        <v>11</v>
      </c>
      <c r="D8" s="8" t="s">
        <v>11</v>
      </c>
      <c r="E8" s="8" t="s">
        <v>11</v>
      </c>
      <c r="F8" s="8" t="s">
        <v>11</v>
      </c>
      <c r="G8" s="8" t="s">
        <v>11</v>
      </c>
      <c r="H8" s="8"/>
      <c r="I8" s="7"/>
      <c r="K8" s="97" t="s">
        <v>155</v>
      </c>
      <c r="L8" s="98"/>
      <c r="M8" s="98"/>
      <c r="N8" s="98"/>
      <c r="O8" s="99"/>
    </row>
    <row r="9" spans="1:15" ht="13.8" x14ac:dyDescent="0.3">
      <c r="A9" s="8" t="s">
        <v>12</v>
      </c>
      <c r="B9" s="9">
        <v>0.6</v>
      </c>
      <c r="C9" s="10">
        <f>($B$36)*($B$37/100)*(B9/100)</f>
        <v>6.5475083056008954</v>
      </c>
      <c r="D9" s="11">
        <f>$D$38</f>
        <v>24.29736979891771</v>
      </c>
      <c r="E9" s="10">
        <f>($C9*365)*$D9</f>
        <v>58066.839155374575</v>
      </c>
      <c r="F9" s="12">
        <v>1E-4</v>
      </c>
      <c r="G9" s="10">
        <f>$E9*$F9</f>
        <v>5.8066839155374579</v>
      </c>
      <c r="H9" s="13"/>
      <c r="I9" s="7"/>
      <c r="K9" s="97" t="s">
        <v>60</v>
      </c>
      <c r="L9" s="98"/>
      <c r="M9" s="98"/>
      <c r="N9" s="98"/>
      <c r="O9" s="99"/>
    </row>
    <row r="10" spans="1:15" ht="13.8" x14ac:dyDescent="0.3">
      <c r="A10" s="7"/>
      <c r="B10" s="9"/>
      <c r="C10" s="10"/>
      <c r="D10" s="11"/>
      <c r="E10" s="14" t="s">
        <v>13</v>
      </c>
      <c r="F10" s="12"/>
      <c r="G10" s="10"/>
      <c r="H10" s="13"/>
      <c r="I10" s="7"/>
      <c r="K10" s="97"/>
      <c r="L10" s="98"/>
      <c r="M10" s="98"/>
      <c r="N10" s="98"/>
      <c r="O10" s="99"/>
    </row>
    <row r="11" spans="1:15" ht="13.8" x14ac:dyDescent="0.3">
      <c r="A11" s="8" t="s">
        <v>14</v>
      </c>
      <c r="B11" s="9">
        <v>83.99</v>
      </c>
      <c r="C11" s="10">
        <f t="shared" ref="C11:C32" si="0">($B$36)*($B$37/100)*(B11/100)</f>
        <v>916.54203764569866</v>
      </c>
      <c r="D11" s="11">
        <f>$D$38</f>
        <v>24.29736979891771</v>
      </c>
      <c r="E11" s="10">
        <f>($C11*365)*$D11</f>
        <v>8128389.7010998512</v>
      </c>
      <c r="F11" s="12">
        <v>2E-3</v>
      </c>
      <c r="G11" s="10">
        <f>$E11*$F11</f>
        <v>16256.779402199703</v>
      </c>
      <c r="H11" s="13"/>
      <c r="I11" s="7"/>
      <c r="K11" s="97" t="s">
        <v>123</v>
      </c>
      <c r="L11" s="98"/>
      <c r="M11" s="98"/>
      <c r="N11" s="98"/>
      <c r="O11" s="99"/>
    </row>
    <row r="12" spans="1:15" ht="13.8" x14ac:dyDescent="0.3">
      <c r="A12" s="8" t="s">
        <v>15</v>
      </c>
      <c r="B12" s="9">
        <v>11.48</v>
      </c>
      <c r="C12" s="10">
        <f t="shared" si="0"/>
        <v>125.27565891383045</v>
      </c>
      <c r="D12" s="11">
        <f>$D$38</f>
        <v>24.29736979891771</v>
      </c>
      <c r="E12" s="10">
        <f>($C12*365)*$D12</f>
        <v>1111012.1891728335</v>
      </c>
      <c r="F12" s="12">
        <v>3.8900000000000004E-2</v>
      </c>
      <c r="G12" s="10">
        <f>$E12*$F12</f>
        <v>43218.37415882323</v>
      </c>
      <c r="H12" s="13"/>
      <c r="I12" s="7"/>
      <c r="K12" s="97" t="s">
        <v>124</v>
      </c>
      <c r="L12" s="98"/>
      <c r="M12" s="98"/>
      <c r="N12" s="98"/>
      <c r="O12" s="99"/>
    </row>
    <row r="13" spans="1:15" ht="13.8" x14ac:dyDescent="0.3">
      <c r="A13" s="7"/>
      <c r="B13" s="9"/>
      <c r="C13" s="10"/>
      <c r="D13" s="11"/>
      <c r="E13" s="10"/>
      <c r="F13" s="12"/>
      <c r="G13" s="10"/>
      <c r="H13" s="13"/>
      <c r="I13" s="7"/>
      <c r="K13" s="97"/>
      <c r="L13" s="98"/>
      <c r="M13" s="98"/>
      <c r="N13" s="98"/>
      <c r="O13" s="99"/>
    </row>
    <row r="14" spans="1:15" ht="13.8" x14ac:dyDescent="0.3">
      <c r="A14" s="8" t="s">
        <v>16</v>
      </c>
      <c r="B14" s="9"/>
      <c r="C14" s="10"/>
      <c r="D14" s="11"/>
      <c r="E14" s="10"/>
      <c r="F14" s="12"/>
      <c r="G14" s="10"/>
      <c r="H14" s="13"/>
      <c r="I14" s="7"/>
      <c r="K14" s="97" t="s">
        <v>158</v>
      </c>
      <c r="L14" s="98"/>
      <c r="M14" s="98"/>
      <c r="N14" s="98"/>
      <c r="O14" s="99"/>
    </row>
    <row r="15" spans="1:15" ht="13.8" x14ac:dyDescent="0.3">
      <c r="A15" s="8" t="s">
        <v>17</v>
      </c>
      <c r="B15" s="9">
        <v>0.78</v>
      </c>
      <c r="C15" s="10">
        <f t="shared" si="0"/>
        <v>8.5117607972811644</v>
      </c>
      <c r="D15" s="11">
        <f>$D$39</f>
        <v>24.29736979891771</v>
      </c>
      <c r="E15" s="10">
        <f>($C15*365)*$D15</f>
        <v>75486.890901986946</v>
      </c>
      <c r="F15" s="12">
        <v>0.41110000000000002</v>
      </c>
      <c r="G15" s="10">
        <f>$E15*$F15</f>
        <v>31032.660849806834</v>
      </c>
      <c r="H15" s="13"/>
      <c r="I15" s="7"/>
      <c r="K15" s="97" t="s">
        <v>156</v>
      </c>
      <c r="L15" s="98"/>
      <c r="M15" s="98"/>
      <c r="N15" s="98"/>
      <c r="O15" s="99"/>
    </row>
    <row r="16" spans="1:15" ht="13.8" x14ac:dyDescent="0.3">
      <c r="A16" s="7"/>
      <c r="B16" s="9"/>
      <c r="C16" s="10"/>
      <c r="D16" s="15" t="s">
        <v>13</v>
      </c>
      <c r="E16" s="14" t="s">
        <v>13</v>
      </c>
      <c r="F16" s="12"/>
      <c r="G16" s="10"/>
      <c r="H16" s="13"/>
      <c r="I16" s="7"/>
      <c r="K16" s="97" t="s">
        <v>125</v>
      </c>
      <c r="L16" s="98"/>
      <c r="M16" s="98"/>
      <c r="N16" s="98"/>
      <c r="O16" s="99"/>
    </row>
    <row r="17" spans="1:15" ht="13.8" x14ac:dyDescent="0.3">
      <c r="A17" s="8" t="s">
        <v>18</v>
      </c>
      <c r="B17" s="9"/>
      <c r="C17" s="10"/>
      <c r="D17" s="15" t="s">
        <v>13</v>
      </c>
      <c r="E17" s="14" t="s">
        <v>13</v>
      </c>
      <c r="F17" s="12"/>
      <c r="G17" s="10"/>
      <c r="H17" s="13"/>
      <c r="I17" s="7"/>
      <c r="K17" s="97" t="s">
        <v>157</v>
      </c>
      <c r="L17" s="98"/>
      <c r="M17" s="98"/>
      <c r="N17" s="98"/>
      <c r="O17" s="99"/>
    </row>
    <row r="18" spans="1:15" ht="13.8" x14ac:dyDescent="0.3">
      <c r="A18" s="8" t="s">
        <v>19</v>
      </c>
      <c r="B18" s="9">
        <v>1.6</v>
      </c>
      <c r="C18" s="10">
        <f t="shared" si="0"/>
        <v>17.460022148269054</v>
      </c>
      <c r="D18" s="11">
        <f>$D$39</f>
        <v>24.29736979891771</v>
      </c>
      <c r="E18" s="10">
        <f>($C18*365)*$D18</f>
        <v>154844.90441433221</v>
      </c>
      <c r="F18" s="12">
        <v>0.20039999999999999</v>
      </c>
      <c r="G18" s="10">
        <f>$E18*$F18</f>
        <v>31030.918844632175</v>
      </c>
      <c r="H18" s="13"/>
      <c r="I18" s="7"/>
      <c r="K18" s="97" t="s">
        <v>61</v>
      </c>
      <c r="L18" s="98"/>
      <c r="M18" s="98"/>
      <c r="N18" s="98"/>
      <c r="O18" s="99"/>
    </row>
    <row r="19" spans="1:15" ht="13.8" x14ac:dyDescent="0.3">
      <c r="A19" s="8" t="s">
        <v>20</v>
      </c>
      <c r="B19" s="9">
        <v>1.3</v>
      </c>
      <c r="C19" s="10">
        <f t="shared" si="0"/>
        <v>14.186267995468608</v>
      </c>
      <c r="D19" s="11">
        <f t="shared" ref="D19:D32" si="1">$D$39</f>
        <v>24.29736979891771</v>
      </c>
      <c r="E19" s="10">
        <f>($C19*365)*$D19</f>
        <v>125811.48483664493</v>
      </c>
      <c r="F19" s="12">
        <v>1.1384000000000001</v>
      </c>
      <c r="G19" s="10">
        <f>$E19*$F19</f>
        <v>143223.79433803659</v>
      </c>
      <c r="H19" s="13"/>
      <c r="I19" s="7"/>
      <c r="K19" s="97"/>
      <c r="L19" s="98"/>
      <c r="M19" s="98"/>
      <c r="N19" s="98"/>
      <c r="O19" s="99"/>
    </row>
    <row r="20" spans="1:15" ht="13.8" x14ac:dyDescent="0.3">
      <c r="A20" s="8" t="s">
        <v>21</v>
      </c>
      <c r="B20" s="9">
        <v>0.11</v>
      </c>
      <c r="C20" s="10">
        <f t="shared" si="0"/>
        <v>1.2003765226934975</v>
      </c>
      <c r="D20" s="11">
        <f t="shared" si="1"/>
        <v>24.29736979891771</v>
      </c>
      <c r="E20" s="10">
        <f>($C20*365)*$D20</f>
        <v>10645.587178485339</v>
      </c>
      <c r="F20" s="12">
        <v>3.4784000000000002</v>
      </c>
      <c r="G20" s="10">
        <f>$E20*$F20</f>
        <v>37029.610441643403</v>
      </c>
      <c r="H20" s="13"/>
      <c r="I20" s="7"/>
      <c r="K20" s="97" t="s">
        <v>62</v>
      </c>
      <c r="L20" s="98"/>
      <c r="M20" s="98"/>
      <c r="N20" s="98"/>
      <c r="O20" s="99"/>
    </row>
    <row r="21" spans="1:15" ht="13.8" x14ac:dyDescent="0.3">
      <c r="A21" s="7"/>
      <c r="B21" s="9"/>
      <c r="C21" s="10"/>
      <c r="D21" s="11"/>
      <c r="E21" s="14" t="s">
        <v>13</v>
      </c>
      <c r="F21" s="12"/>
      <c r="G21" s="10"/>
      <c r="H21" s="13"/>
      <c r="I21" s="7"/>
      <c r="K21" s="97" t="s">
        <v>63</v>
      </c>
      <c r="L21" s="98"/>
      <c r="M21" s="98"/>
      <c r="N21" s="98"/>
      <c r="O21" s="99"/>
    </row>
    <row r="22" spans="1:15" ht="13.8" x14ac:dyDescent="0.3">
      <c r="A22" s="8" t="s">
        <v>22</v>
      </c>
      <c r="B22" s="9"/>
      <c r="C22" s="10"/>
      <c r="D22" s="11"/>
      <c r="E22" s="14" t="s">
        <v>13</v>
      </c>
      <c r="F22" s="12"/>
      <c r="G22" s="10"/>
      <c r="H22" s="13"/>
      <c r="I22" s="7"/>
      <c r="K22" s="97"/>
      <c r="L22" s="98"/>
      <c r="M22" s="98"/>
      <c r="N22" s="98"/>
      <c r="O22" s="99"/>
    </row>
    <row r="23" spans="1:15" ht="13.8" x14ac:dyDescent="0.3">
      <c r="A23" s="8" t="s">
        <v>23</v>
      </c>
      <c r="B23" s="9">
        <v>0.09</v>
      </c>
      <c r="C23" s="10">
        <f t="shared" si="0"/>
        <v>0.9821262458401343</v>
      </c>
      <c r="D23" s="11">
        <f t="shared" si="1"/>
        <v>24.29736979891771</v>
      </c>
      <c r="E23" s="10">
        <f>($C23*365)*$D23</f>
        <v>8710.0258733061855</v>
      </c>
      <c r="F23" s="12">
        <v>0.80049999999999999</v>
      </c>
      <c r="G23" s="10">
        <f>$E23*$F23</f>
        <v>6972.3757115816015</v>
      </c>
      <c r="H23" s="13"/>
      <c r="I23" s="7"/>
      <c r="K23" s="97" t="s">
        <v>126</v>
      </c>
      <c r="L23" s="98"/>
      <c r="M23" s="98"/>
      <c r="N23" s="98"/>
      <c r="O23" s="99"/>
    </row>
    <row r="24" spans="1:15" ht="13.8" x14ac:dyDescent="0.3">
      <c r="A24" s="8" t="s">
        <v>24</v>
      </c>
      <c r="B24" s="9">
        <v>0.05</v>
      </c>
      <c r="C24" s="10">
        <f t="shared" si="0"/>
        <v>0.54562569213340795</v>
      </c>
      <c r="D24" s="11">
        <f t="shared" si="1"/>
        <v>24.29736979891771</v>
      </c>
      <c r="E24" s="10">
        <f>($C24*365)*$D24</f>
        <v>4838.9032629478816</v>
      </c>
      <c r="F24" s="12">
        <v>1.3376999999999999</v>
      </c>
      <c r="G24" s="10">
        <f>$E24*$F24</f>
        <v>6473.0008948453806</v>
      </c>
      <c r="H24" s="13"/>
      <c r="I24" s="7"/>
      <c r="K24" s="101" t="s">
        <v>127</v>
      </c>
      <c r="L24" s="82"/>
      <c r="M24" s="82"/>
      <c r="N24" s="82"/>
      <c r="O24" s="83"/>
    </row>
    <row r="25" spans="1:15" ht="14.4" x14ac:dyDescent="0.3">
      <c r="A25" s="8" t="s">
        <v>25</v>
      </c>
      <c r="B25" s="9">
        <v>0</v>
      </c>
      <c r="C25" s="10">
        <f t="shared" si="0"/>
        <v>0</v>
      </c>
      <c r="D25" s="11">
        <f t="shared" si="1"/>
        <v>24.29736979891771</v>
      </c>
      <c r="E25" s="10">
        <f>($C25*365)*$D25</f>
        <v>0</v>
      </c>
      <c r="F25" s="12">
        <v>1.2302999999999999</v>
      </c>
      <c r="G25" s="10">
        <f>$E25*$F25</f>
        <v>0</v>
      </c>
      <c r="H25" s="13"/>
      <c r="I25" s="7"/>
      <c r="K25" s="426" t="s">
        <v>44</v>
      </c>
      <c r="L25" s="427"/>
      <c r="M25" s="427"/>
      <c r="N25" s="427"/>
      <c r="O25" s="428"/>
    </row>
    <row r="26" spans="1:15" ht="15" thickBot="1" x14ac:dyDescent="0.35">
      <c r="A26" s="7"/>
      <c r="B26" s="9"/>
      <c r="C26" s="10"/>
      <c r="D26" s="11"/>
      <c r="E26" s="14" t="s">
        <v>13</v>
      </c>
      <c r="F26" s="12"/>
      <c r="G26" s="10"/>
      <c r="H26" s="13"/>
      <c r="I26" s="7"/>
      <c r="K26" s="445" t="s">
        <v>108</v>
      </c>
      <c r="L26" s="450"/>
      <c r="M26" s="450"/>
      <c r="N26" s="450"/>
      <c r="O26" s="451"/>
    </row>
    <row r="27" spans="1:15" ht="14.4" thickBot="1" x14ac:dyDescent="0.35">
      <c r="A27" s="8" t="s">
        <v>26</v>
      </c>
      <c r="B27" s="9"/>
      <c r="C27" s="10"/>
      <c r="D27" s="11"/>
      <c r="E27" s="14" t="s">
        <v>13</v>
      </c>
      <c r="F27" s="12"/>
      <c r="G27" s="10"/>
      <c r="H27" s="13"/>
      <c r="I27" s="7"/>
      <c r="K27" s="449"/>
      <c r="L27" s="449"/>
      <c r="M27" s="449"/>
      <c r="N27" s="449"/>
      <c r="O27" s="449"/>
    </row>
    <row r="28" spans="1:15" ht="14.4" thickBot="1" x14ac:dyDescent="0.35">
      <c r="A28" s="8" t="s">
        <v>27</v>
      </c>
      <c r="B28" s="9">
        <v>0</v>
      </c>
      <c r="C28" s="10">
        <f t="shared" si="0"/>
        <v>0</v>
      </c>
      <c r="D28" s="11">
        <f t="shared" si="1"/>
        <v>24.29736979891771</v>
      </c>
      <c r="E28" s="10">
        <f>($C28*365)*$D28</f>
        <v>0</v>
      </c>
      <c r="F28" s="12">
        <v>3.0655000000000001</v>
      </c>
      <c r="G28" s="10">
        <f>$E28*$F28</f>
        <v>0</v>
      </c>
      <c r="H28" s="13"/>
      <c r="I28" s="7"/>
      <c r="K28" s="423" t="s">
        <v>58</v>
      </c>
      <c r="L28" s="424"/>
      <c r="M28" s="424"/>
      <c r="N28" s="424"/>
      <c r="O28" s="425"/>
    </row>
    <row r="29" spans="1:15" ht="14.4" thickBot="1" x14ac:dyDescent="0.35">
      <c r="A29" s="8" t="s">
        <v>28</v>
      </c>
      <c r="B29" s="9">
        <v>0</v>
      </c>
      <c r="C29" s="10">
        <f t="shared" si="0"/>
        <v>0</v>
      </c>
      <c r="D29" s="11">
        <f t="shared" si="1"/>
        <v>24.29736979891771</v>
      </c>
      <c r="E29" s="10">
        <f>($C29*365)*$D29</f>
        <v>0</v>
      </c>
      <c r="F29" s="12">
        <v>2.1101999999999999</v>
      </c>
      <c r="G29" s="10">
        <f>$E29*$F29</f>
        <v>0</v>
      </c>
      <c r="H29" s="13"/>
      <c r="I29" s="7"/>
      <c r="K29" s="38"/>
      <c r="L29" s="78" t="s">
        <v>65</v>
      </c>
      <c r="M29" s="79"/>
      <c r="N29" s="80"/>
      <c r="O29" s="81"/>
    </row>
    <row r="30" spans="1:15" ht="14.4" thickBot="1" x14ac:dyDescent="0.35">
      <c r="A30" s="8" t="s">
        <v>29</v>
      </c>
      <c r="B30" s="9">
        <v>0</v>
      </c>
      <c r="C30" s="10">
        <f t="shared" si="0"/>
        <v>0</v>
      </c>
      <c r="D30" s="11">
        <f t="shared" si="1"/>
        <v>24.29736979891771</v>
      </c>
      <c r="E30" s="10">
        <f>($C30*365)*$D30</f>
        <v>0</v>
      </c>
      <c r="F30" s="12">
        <v>2.1101999999999999</v>
      </c>
      <c r="G30" s="10">
        <f>$E30*$F30</f>
        <v>0</v>
      </c>
      <c r="H30" s="13"/>
      <c r="I30" s="7"/>
      <c r="K30" s="105"/>
      <c r="L30" s="106"/>
      <c r="M30" s="106"/>
      <c r="N30" s="82"/>
      <c r="O30" s="83"/>
    </row>
    <row r="31" spans="1:15" ht="14.4" thickBot="1" x14ac:dyDescent="0.35">
      <c r="A31" s="7"/>
      <c r="B31" s="9"/>
      <c r="C31" s="10"/>
      <c r="D31" s="11"/>
      <c r="E31" s="14" t="s">
        <v>13</v>
      </c>
      <c r="F31" s="16" t="s">
        <v>13</v>
      </c>
      <c r="G31" s="14" t="s">
        <v>13</v>
      </c>
      <c r="H31" s="17"/>
      <c r="I31" s="7"/>
      <c r="K31" s="39"/>
      <c r="L31" s="84" t="s">
        <v>66</v>
      </c>
      <c r="M31" s="84"/>
      <c r="N31" s="82"/>
      <c r="O31" s="83"/>
    </row>
    <row r="32" spans="1:15" ht="14.4" thickBot="1" x14ac:dyDescent="0.35">
      <c r="A32" s="8" t="s">
        <v>30</v>
      </c>
      <c r="B32" s="9">
        <v>0</v>
      </c>
      <c r="C32" s="10">
        <f t="shared" si="0"/>
        <v>0</v>
      </c>
      <c r="D32" s="11">
        <f t="shared" si="1"/>
        <v>24.29736979891771</v>
      </c>
      <c r="E32" s="10">
        <f>($C32*365)*$D32</f>
        <v>0</v>
      </c>
      <c r="F32" s="12">
        <v>1.45</v>
      </c>
      <c r="G32" s="10">
        <f>$E32*$F32</f>
        <v>0</v>
      </c>
      <c r="H32" s="13"/>
      <c r="I32" s="7"/>
      <c r="K32" s="105"/>
      <c r="L32" s="106"/>
      <c r="M32" s="106"/>
      <c r="N32" s="85"/>
      <c r="O32" s="86"/>
    </row>
    <row r="33" spans="1:15" ht="14.4" thickBot="1" x14ac:dyDescent="0.35">
      <c r="A33" s="7"/>
      <c r="B33" s="18"/>
      <c r="C33" s="7"/>
      <c r="D33" s="7"/>
      <c r="E33" s="7"/>
      <c r="F33" s="19"/>
      <c r="G33" s="7"/>
      <c r="H33" s="13"/>
      <c r="I33" s="7"/>
      <c r="K33" s="40"/>
      <c r="L33" s="84" t="s">
        <v>67</v>
      </c>
      <c r="M33" s="84"/>
      <c r="N33" s="85"/>
      <c r="O33" s="86"/>
    </row>
    <row r="34" spans="1:15" ht="14.4" thickBot="1" x14ac:dyDescent="0.35">
      <c r="A34" s="8" t="s">
        <v>43</v>
      </c>
      <c r="B34" s="18">
        <f>SUM(B9:B32)</f>
        <v>99.999999999999986</v>
      </c>
      <c r="C34" s="7">
        <f>SUM(C9:C32)</f>
        <v>1091.2513842668156</v>
      </c>
      <c r="D34" s="7"/>
      <c r="E34" s="7"/>
      <c r="F34" s="7"/>
      <c r="G34" s="20">
        <f>SUM(G9:G32)</f>
        <v>315243.32132548449</v>
      </c>
      <c r="H34" s="13" t="s">
        <v>45</v>
      </c>
      <c r="I34" s="7"/>
      <c r="K34" s="105"/>
      <c r="L34" s="106"/>
      <c r="M34" s="106"/>
      <c r="N34" s="85"/>
      <c r="O34" s="86"/>
    </row>
    <row r="35" spans="1:15" ht="14.4" thickBot="1" x14ac:dyDescent="0.35">
      <c r="A35" s="7"/>
      <c r="B35" s="18"/>
      <c r="C35" s="7"/>
      <c r="D35" s="7"/>
      <c r="E35" s="7"/>
      <c r="F35" s="7"/>
      <c r="G35" s="7"/>
      <c r="H35" s="13"/>
      <c r="I35" s="7"/>
      <c r="K35" s="41"/>
      <c r="L35" s="84" t="s">
        <v>64</v>
      </c>
      <c r="M35" s="84"/>
      <c r="N35" s="85"/>
      <c r="O35" s="86"/>
    </row>
    <row r="36" spans="1:15" ht="14.4" thickBot="1" x14ac:dyDescent="0.35">
      <c r="A36" s="14" t="s">
        <v>31</v>
      </c>
      <c r="B36" s="23">
        <f>'ESAL Calculator'!C32</f>
        <v>1091.2513842668159</v>
      </c>
      <c r="C36" s="7"/>
      <c r="D36" s="7"/>
      <c r="E36" s="7"/>
      <c r="F36" s="7"/>
      <c r="G36" s="7"/>
      <c r="H36" s="13"/>
      <c r="I36" s="7"/>
      <c r="K36" s="105"/>
      <c r="L36" s="106"/>
      <c r="M36" s="106"/>
      <c r="N36" s="85"/>
      <c r="O36" s="86"/>
    </row>
    <row r="37" spans="1:15" ht="14.4" thickBot="1" x14ac:dyDescent="0.35">
      <c r="A37" s="14" t="s">
        <v>32</v>
      </c>
      <c r="B37" s="24">
        <f>'ESAL Calculator'!C24</f>
        <v>100</v>
      </c>
      <c r="E37" s="7"/>
      <c r="F37" s="7"/>
      <c r="G37" s="7"/>
      <c r="H37" s="13"/>
      <c r="I37" s="7"/>
      <c r="K37" s="104"/>
      <c r="L37" s="84" t="s">
        <v>159</v>
      </c>
      <c r="M37" s="84"/>
      <c r="N37" s="85"/>
      <c r="O37" s="86"/>
    </row>
    <row r="38" spans="1:15" ht="14.4" thickBot="1" x14ac:dyDescent="0.35">
      <c r="A38" s="14" t="s">
        <v>33</v>
      </c>
      <c r="B38" s="28">
        <f>'ESAL Calculator'!C34</f>
        <v>2</v>
      </c>
      <c r="C38" s="26">
        <f>'ESAL Calculator'!C37</f>
        <v>20</v>
      </c>
      <c r="D38" s="25">
        <f>((1+(B38/100))^C38-1)/(B38/100)</f>
        <v>24.29736979891771</v>
      </c>
      <c r="E38" s="7"/>
      <c r="F38" s="7"/>
      <c r="G38" s="7"/>
      <c r="H38" s="13"/>
      <c r="I38" s="7"/>
      <c r="K38" s="105"/>
      <c r="L38" s="106"/>
      <c r="M38" s="106"/>
      <c r="N38" s="85"/>
      <c r="O38" s="86"/>
    </row>
    <row r="39" spans="1:15" ht="14.4" thickBot="1" x14ac:dyDescent="0.35">
      <c r="A39" s="14" t="s">
        <v>34</v>
      </c>
      <c r="B39" s="28">
        <f>'ESAL Calculator'!C35</f>
        <v>2</v>
      </c>
      <c r="C39" s="26">
        <f>'ESAL Calculator'!C37</f>
        <v>20</v>
      </c>
      <c r="D39" s="25">
        <f>((1+(B39/100))^C39-1)/(B39/100)</f>
        <v>24.29736979891771</v>
      </c>
      <c r="E39" s="7"/>
      <c r="F39" s="7"/>
      <c r="G39" s="7"/>
      <c r="H39" s="7"/>
      <c r="I39" s="7"/>
      <c r="K39" s="37"/>
      <c r="L39" s="87" t="s">
        <v>47</v>
      </c>
      <c r="M39" s="87"/>
      <c r="N39" s="88"/>
      <c r="O39" s="89"/>
    </row>
    <row r="40" spans="1:15" ht="13.8" x14ac:dyDescent="0.3">
      <c r="B40" s="27" t="s">
        <v>42</v>
      </c>
      <c r="C40" s="7" t="s">
        <v>41</v>
      </c>
      <c r="D40" s="7" t="s">
        <v>39</v>
      </c>
      <c r="K40" s="186"/>
      <c r="L40" s="186"/>
      <c r="M40" s="186"/>
      <c r="N40" s="52"/>
      <c r="O40" s="52"/>
    </row>
    <row r="41" spans="1:15" ht="13.2" x14ac:dyDescent="0.2">
      <c r="K41" s="58"/>
      <c r="L41" s="67"/>
      <c r="M41" s="67"/>
      <c r="N41" s="52"/>
      <c r="O41" s="52"/>
    </row>
    <row r="42" spans="1:15" ht="13.8" x14ac:dyDescent="0.3">
      <c r="B42" s="7" t="s">
        <v>38</v>
      </c>
      <c r="C42" s="6" t="s">
        <v>37</v>
      </c>
      <c r="D42" s="7"/>
    </row>
  </sheetData>
  <mergeCells count="14">
    <mergeCell ref="K27:O27"/>
    <mergeCell ref="K28:O28"/>
    <mergeCell ref="A1:F1"/>
    <mergeCell ref="A2:B2"/>
    <mergeCell ref="C2:F2"/>
    <mergeCell ref="A3:B3"/>
    <mergeCell ref="C3:F3"/>
    <mergeCell ref="A4:B4"/>
    <mergeCell ref="C4:F4"/>
    <mergeCell ref="A5:B5"/>
    <mergeCell ref="C5:F5"/>
    <mergeCell ref="K3:O3"/>
    <mergeCell ref="K25:O25"/>
    <mergeCell ref="K26:O26"/>
  </mergeCells>
  <phoneticPr fontId="2" type="noConversion"/>
  <conditionalFormatting sqref="B34">
    <cfRule type="cellIs" dxfId="6" priority="1" stopIfTrue="1" operator="notEqual">
      <formula>100</formula>
    </cfRule>
  </conditionalFormatting>
  <hyperlinks>
    <hyperlink ref="K25" r:id="rId1" xr:uid="{7119819A-6116-4BF1-9892-22061AFBEC06}"/>
    <hyperlink ref="K26" r:id="rId2" xr:uid="{6E9C14AA-50B5-40CE-876A-EE73EC5C3525}"/>
  </hyperlinks>
  <pageMargins left="0.75" right="0.75" top="1" bottom="1" header="0.5" footer="0.5"/>
  <pageSetup orientation="portrait"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4"/>
  <sheetViews>
    <sheetView showGridLines="0" workbookViewId="0">
      <selection activeCell="B37" sqref="B37"/>
    </sheetView>
  </sheetViews>
  <sheetFormatPr defaultColWidth="12.33203125" defaultRowHeight="12" x14ac:dyDescent="0.2"/>
  <cols>
    <col min="1" max="1" width="21.6640625" customWidth="1"/>
    <col min="2" max="2" width="13.77734375" customWidth="1"/>
    <col min="3" max="3" width="10" customWidth="1"/>
    <col min="4" max="4" width="8.77734375" customWidth="1"/>
    <col min="5" max="5" width="10.88671875" customWidth="1"/>
    <col min="10" max="10" width="5.21875" customWidth="1"/>
    <col min="13" max="13" width="12.33203125" customWidth="1"/>
    <col min="15" max="15" width="25.77734375" customWidth="1"/>
  </cols>
  <sheetData>
    <row r="1" spans="1:15" ht="12.75" customHeight="1" thickBot="1" x14ac:dyDescent="0.35">
      <c r="A1" s="429" t="s">
        <v>110</v>
      </c>
      <c r="B1" s="430"/>
      <c r="C1" s="431"/>
      <c r="D1" s="431"/>
      <c r="E1" s="431"/>
      <c r="F1" s="432"/>
      <c r="G1" s="31"/>
      <c r="H1" s="31"/>
      <c r="I1" s="31"/>
    </row>
    <row r="2" spans="1:15" ht="12.75" customHeight="1" thickBot="1" x14ac:dyDescent="0.35">
      <c r="A2" s="433" t="s">
        <v>111</v>
      </c>
      <c r="B2" s="434"/>
      <c r="C2" s="435" t="str">
        <f>'Introduction and Legend'!D3</f>
        <v>0010-0090</v>
      </c>
      <c r="D2" s="436"/>
      <c r="E2" s="436"/>
      <c r="F2" s="437"/>
      <c r="G2" s="31"/>
      <c r="H2" s="31"/>
      <c r="I2" s="31"/>
    </row>
    <row r="3" spans="1:15" ht="13.5" customHeight="1" thickBot="1" x14ac:dyDescent="0.35">
      <c r="A3" s="201" t="s">
        <v>112</v>
      </c>
      <c r="B3" s="202"/>
      <c r="C3" s="438" t="str">
        <f>'Introduction and Legend'!D4</f>
        <v xml:space="preserve">Int. Improvements (Rte 132 at Magnolia Hill Rd/Nonnewaug Rd) </v>
      </c>
      <c r="D3" s="439"/>
      <c r="E3" s="439"/>
      <c r="F3" s="440"/>
      <c r="G3" s="31"/>
      <c r="H3" s="31"/>
      <c r="I3" s="31"/>
      <c r="K3" s="429" t="s">
        <v>59</v>
      </c>
      <c r="L3" s="430"/>
      <c r="M3" s="430"/>
      <c r="N3" s="430"/>
      <c r="O3" s="444"/>
    </row>
    <row r="4" spans="1:15" ht="13.8" x14ac:dyDescent="0.3">
      <c r="A4" s="201" t="s">
        <v>109</v>
      </c>
      <c r="B4" s="202"/>
      <c r="C4" s="438" t="str">
        <f>'Introduction and Legend'!D6</f>
        <v>Full Depth Reconstruction (20-year)</v>
      </c>
      <c r="D4" s="439"/>
      <c r="E4" s="439"/>
      <c r="F4" s="440"/>
      <c r="G4" s="31"/>
      <c r="H4" s="31"/>
      <c r="I4" s="31"/>
      <c r="K4" s="90" t="s">
        <v>121</v>
      </c>
      <c r="L4" s="91"/>
      <c r="M4" s="91"/>
      <c r="N4" s="91"/>
      <c r="O4" s="92"/>
    </row>
    <row r="5" spans="1:15" ht="12.75" customHeight="1" thickBot="1" x14ac:dyDescent="0.35">
      <c r="A5" s="229" t="s">
        <v>114</v>
      </c>
      <c r="B5" s="230"/>
      <c r="C5" s="441" t="str">
        <f>'Introduction and Legend'!D7</f>
        <v>Arnott</v>
      </c>
      <c r="D5" s="442"/>
      <c r="E5" s="442"/>
      <c r="F5" s="443"/>
      <c r="G5" s="31"/>
      <c r="H5" s="31"/>
      <c r="I5" s="31"/>
      <c r="J5" s="42"/>
      <c r="K5" s="93" t="s">
        <v>122</v>
      </c>
      <c r="L5" s="94"/>
      <c r="M5" s="94"/>
      <c r="N5" s="95"/>
      <c r="O5" s="96"/>
    </row>
    <row r="6" spans="1:15" ht="13.8" x14ac:dyDescent="0.3">
      <c r="A6" s="8" t="s">
        <v>0</v>
      </c>
      <c r="B6" s="8" t="s">
        <v>1</v>
      </c>
      <c r="C6" s="8" t="s">
        <v>2</v>
      </c>
      <c r="D6" s="8" t="s">
        <v>3</v>
      </c>
      <c r="E6" s="8" t="s">
        <v>4</v>
      </c>
      <c r="F6" s="8" t="s">
        <v>5</v>
      </c>
      <c r="G6" s="8" t="s">
        <v>4</v>
      </c>
      <c r="H6" s="7"/>
      <c r="I6" s="7"/>
      <c r="J6" s="42"/>
      <c r="K6" s="97"/>
      <c r="L6" s="98"/>
      <c r="M6" s="98"/>
      <c r="N6" s="98"/>
      <c r="O6" s="99"/>
    </row>
    <row r="7" spans="1:15" ht="13.8" x14ac:dyDescent="0.3">
      <c r="A7" s="7"/>
      <c r="B7" s="7"/>
      <c r="C7" s="8" t="s">
        <v>6</v>
      </c>
      <c r="D7" s="8" t="s">
        <v>7</v>
      </c>
      <c r="E7" s="8" t="s">
        <v>8</v>
      </c>
      <c r="F7" s="8" t="s">
        <v>9</v>
      </c>
      <c r="G7" s="8" t="s">
        <v>5</v>
      </c>
      <c r="H7" s="7"/>
      <c r="I7" s="7"/>
      <c r="J7" s="42"/>
      <c r="K7" s="97" t="s">
        <v>161</v>
      </c>
      <c r="L7" s="98"/>
      <c r="M7" s="98"/>
      <c r="N7" s="98"/>
      <c r="O7" s="99"/>
    </row>
    <row r="8" spans="1:15" ht="13.8" x14ac:dyDescent="0.3">
      <c r="A8" s="8" t="s">
        <v>10</v>
      </c>
      <c r="B8" s="8" t="s">
        <v>11</v>
      </c>
      <c r="C8" s="8" t="s">
        <v>11</v>
      </c>
      <c r="D8" s="8" t="s">
        <v>11</v>
      </c>
      <c r="E8" s="8" t="s">
        <v>11</v>
      </c>
      <c r="F8" s="8" t="s">
        <v>11</v>
      </c>
      <c r="G8" s="8" t="s">
        <v>11</v>
      </c>
      <c r="H8" s="8" t="s">
        <v>11</v>
      </c>
      <c r="I8" s="7"/>
      <c r="J8" s="42"/>
      <c r="K8" s="97" t="s">
        <v>155</v>
      </c>
      <c r="L8" s="98"/>
      <c r="M8" s="98"/>
      <c r="N8" s="98"/>
      <c r="O8" s="99"/>
    </row>
    <row r="9" spans="1:15" ht="13.8" x14ac:dyDescent="0.3">
      <c r="A9" s="8" t="s">
        <v>12</v>
      </c>
      <c r="B9" s="9">
        <v>0.12</v>
      </c>
      <c r="C9" s="10">
        <f>($B$38)*($B$39/100)*(B9/100)</f>
        <v>1.3095016611201789</v>
      </c>
      <c r="D9" s="11">
        <f>$D$40</f>
        <v>24.29736979891771</v>
      </c>
      <c r="E9" s="10">
        <f>($C9*365)*$D9</f>
        <v>11613.367831074913</v>
      </c>
      <c r="F9" s="12">
        <v>1E-4</v>
      </c>
      <c r="G9" s="10">
        <f>$E9*$F9</f>
        <v>1.1613367831074914</v>
      </c>
      <c r="H9" s="13"/>
      <c r="I9" s="7"/>
      <c r="J9" s="43"/>
      <c r="K9" s="97" t="s">
        <v>60</v>
      </c>
      <c r="L9" s="98"/>
      <c r="M9" s="98"/>
      <c r="N9" s="98"/>
      <c r="O9" s="99"/>
    </row>
    <row r="10" spans="1:15" ht="13.8" x14ac:dyDescent="0.3">
      <c r="A10" s="7"/>
      <c r="B10" s="9"/>
      <c r="C10" s="10"/>
      <c r="D10" s="11"/>
      <c r="E10" s="14" t="s">
        <v>13</v>
      </c>
      <c r="F10" s="12"/>
      <c r="G10" s="10"/>
      <c r="H10" s="13"/>
      <c r="I10" s="7"/>
      <c r="J10" s="42"/>
      <c r="K10" s="97"/>
      <c r="L10" s="98"/>
      <c r="M10" s="98"/>
      <c r="N10" s="98"/>
      <c r="O10" s="99"/>
    </row>
    <row r="11" spans="1:15" ht="13.8" x14ac:dyDescent="0.3">
      <c r="A11" s="8" t="s">
        <v>14</v>
      </c>
      <c r="B11" s="9">
        <v>78.959999999999994</v>
      </c>
      <c r="C11" s="10">
        <f t="shared" ref="C11:C32" si="0">($B$38)*($B$39/100)*(B11/100)</f>
        <v>861.65209301707773</v>
      </c>
      <c r="D11" s="11">
        <f>$D$40</f>
        <v>24.29736979891771</v>
      </c>
      <c r="E11" s="10">
        <f>($C11*365)*$D11</f>
        <v>7641596.0328472927</v>
      </c>
      <c r="F11" s="12">
        <v>2E-3</v>
      </c>
      <c r="G11" s="10">
        <f>$E11*$F11</f>
        <v>15283.192065694586</v>
      </c>
      <c r="H11" s="13"/>
      <c r="I11" s="7"/>
      <c r="J11" s="42"/>
      <c r="K11" s="97" t="s">
        <v>123</v>
      </c>
      <c r="L11" s="98"/>
      <c r="M11" s="98"/>
      <c r="N11" s="98"/>
      <c r="O11" s="99"/>
    </row>
    <row r="12" spans="1:15" ht="13.8" x14ac:dyDescent="0.3">
      <c r="A12" s="8" t="s">
        <v>15</v>
      </c>
      <c r="B12" s="9">
        <v>6.97</v>
      </c>
      <c r="C12" s="10">
        <f t="shared" si="0"/>
        <v>76.060221483397058</v>
      </c>
      <c r="D12" s="11">
        <f>$D$40</f>
        <v>24.29736979891771</v>
      </c>
      <c r="E12" s="10">
        <f>($C12*365)*$D12</f>
        <v>674543.11485493451</v>
      </c>
      <c r="F12" s="12">
        <v>3.8900000000000004E-2</v>
      </c>
      <c r="G12" s="10">
        <f>$E12*$F12</f>
        <v>26239.727167856956</v>
      </c>
      <c r="H12" s="13"/>
      <c r="I12" s="7"/>
      <c r="J12" s="42"/>
      <c r="K12" s="97" t="s">
        <v>124</v>
      </c>
      <c r="L12" s="98"/>
      <c r="M12" s="98"/>
      <c r="N12" s="98"/>
      <c r="O12" s="99"/>
    </row>
    <row r="13" spans="1:15" ht="13.8" x14ac:dyDescent="0.3">
      <c r="A13" s="7"/>
      <c r="B13" s="9"/>
      <c r="C13" s="10"/>
      <c r="D13" s="11"/>
      <c r="E13" s="10"/>
      <c r="F13" s="12"/>
      <c r="G13" s="10"/>
      <c r="H13" s="13"/>
      <c r="I13" s="7"/>
      <c r="J13" s="42"/>
      <c r="K13" s="97"/>
      <c r="L13" s="98"/>
      <c r="M13" s="98"/>
      <c r="N13" s="98"/>
      <c r="O13" s="99"/>
    </row>
    <row r="14" spans="1:15" ht="13.8" x14ac:dyDescent="0.3">
      <c r="A14" s="8" t="s">
        <v>16</v>
      </c>
      <c r="B14" s="9"/>
      <c r="C14" s="10"/>
      <c r="D14" s="11"/>
      <c r="E14" s="10"/>
      <c r="F14" s="12"/>
      <c r="G14" s="10"/>
      <c r="H14" s="13"/>
      <c r="I14" s="7"/>
      <c r="J14" s="42"/>
      <c r="K14" s="97" t="s">
        <v>158</v>
      </c>
      <c r="L14" s="98"/>
      <c r="M14" s="98"/>
      <c r="N14" s="98"/>
      <c r="O14" s="99"/>
    </row>
    <row r="15" spans="1:15" ht="13.8" x14ac:dyDescent="0.3">
      <c r="A15" s="8" t="s">
        <v>17</v>
      </c>
      <c r="B15" s="9">
        <v>0.23</v>
      </c>
      <c r="C15" s="10">
        <f t="shared" si="0"/>
        <v>2.5098781838136763</v>
      </c>
      <c r="D15" s="11">
        <f>$D$41</f>
        <v>24.29736979891771</v>
      </c>
      <c r="E15" s="10">
        <f>($C15*365)*$D15</f>
        <v>22258.955009560254</v>
      </c>
      <c r="F15" s="12">
        <v>0.41110000000000002</v>
      </c>
      <c r="G15" s="10">
        <f>$E15*$F15</f>
        <v>9150.6564044302213</v>
      </c>
      <c r="H15" s="13"/>
      <c r="I15" s="7"/>
      <c r="J15" s="42"/>
      <c r="K15" s="97" t="s">
        <v>156</v>
      </c>
      <c r="L15" s="98"/>
      <c r="M15" s="98"/>
      <c r="N15" s="98"/>
      <c r="O15" s="99"/>
    </row>
    <row r="16" spans="1:15" ht="13.8" x14ac:dyDescent="0.3">
      <c r="A16" s="7"/>
      <c r="B16" s="9"/>
      <c r="C16" s="10"/>
      <c r="D16" s="15" t="s">
        <v>13</v>
      </c>
      <c r="E16" s="14" t="s">
        <v>13</v>
      </c>
      <c r="F16" s="12"/>
      <c r="G16" s="10"/>
      <c r="H16" s="13"/>
      <c r="I16" s="7"/>
      <c r="J16" s="42"/>
      <c r="K16" s="97" t="s">
        <v>125</v>
      </c>
      <c r="L16" s="98"/>
      <c r="M16" s="98"/>
      <c r="N16" s="98"/>
      <c r="O16" s="99"/>
    </row>
    <row r="17" spans="1:21" ht="13.8" x14ac:dyDescent="0.3">
      <c r="A17" s="8" t="s">
        <v>18</v>
      </c>
      <c r="B17" s="9"/>
      <c r="C17" s="10"/>
      <c r="D17" s="15" t="s">
        <v>13</v>
      </c>
      <c r="E17" s="14" t="s">
        <v>13</v>
      </c>
      <c r="F17" s="12"/>
      <c r="G17" s="10"/>
      <c r="H17" s="13"/>
      <c r="I17" s="7"/>
      <c r="J17" s="42"/>
      <c r="K17" s="97" t="s">
        <v>157</v>
      </c>
      <c r="L17" s="98"/>
      <c r="M17" s="98"/>
      <c r="N17" s="98"/>
      <c r="O17" s="99"/>
    </row>
    <row r="18" spans="1:21" ht="13.8" x14ac:dyDescent="0.3">
      <c r="A18" s="8" t="s">
        <v>19</v>
      </c>
      <c r="B18" s="9">
        <v>3.09</v>
      </c>
      <c r="C18" s="10">
        <f t="shared" si="0"/>
        <v>33.719667773844606</v>
      </c>
      <c r="D18" s="11">
        <f>$D$41</f>
        <v>24.29736979891771</v>
      </c>
      <c r="E18" s="10">
        <f>($C18*365)*$D18</f>
        <v>299044.22165017901</v>
      </c>
      <c r="F18" s="12">
        <v>0.20039999999999999</v>
      </c>
      <c r="G18" s="10">
        <f>$E18*$F18</f>
        <v>59928.462018695871</v>
      </c>
      <c r="H18" s="13"/>
      <c r="I18" s="7"/>
      <c r="J18" s="42"/>
      <c r="K18" s="97" t="s">
        <v>61</v>
      </c>
      <c r="L18" s="98"/>
      <c r="M18" s="98"/>
      <c r="N18" s="98"/>
      <c r="O18" s="99"/>
      <c r="Q18" s="44"/>
      <c r="R18" s="44"/>
      <c r="S18" s="44"/>
      <c r="T18" s="44"/>
      <c r="U18" s="44"/>
    </row>
    <row r="19" spans="1:21" ht="13.8" x14ac:dyDescent="0.3">
      <c r="A19" s="8" t="s">
        <v>20</v>
      </c>
      <c r="B19" s="9">
        <v>0.75</v>
      </c>
      <c r="C19" s="10">
        <f t="shared" si="0"/>
        <v>8.1843853820011194</v>
      </c>
      <c r="D19" s="11">
        <f>$D$41</f>
        <v>24.29736979891771</v>
      </c>
      <c r="E19" s="10">
        <f>($C19*365)*$D19</f>
        <v>72583.548944218215</v>
      </c>
      <c r="F19" s="12">
        <v>1.1384000000000001</v>
      </c>
      <c r="G19" s="10">
        <f>$E19*$F19</f>
        <v>82629.112118098026</v>
      </c>
      <c r="H19" s="13"/>
      <c r="I19" s="7"/>
      <c r="J19" s="42"/>
      <c r="K19" s="97"/>
      <c r="L19" s="98"/>
      <c r="M19" s="98"/>
      <c r="N19" s="98"/>
      <c r="O19" s="99"/>
      <c r="Q19" s="44"/>
      <c r="R19" s="44"/>
      <c r="S19" s="44"/>
      <c r="T19" s="44"/>
      <c r="U19" s="44"/>
    </row>
    <row r="20" spans="1:21" ht="13.8" x14ac:dyDescent="0.3">
      <c r="A20" s="8" t="s">
        <v>21</v>
      </c>
      <c r="B20" s="9">
        <v>0.08</v>
      </c>
      <c r="C20" s="10">
        <f t="shared" si="0"/>
        <v>0.87300110741345271</v>
      </c>
      <c r="D20" s="11">
        <f>$D$41</f>
        <v>24.29736979891771</v>
      </c>
      <c r="E20" s="10">
        <f>($C20*365)*$D20</f>
        <v>7742.2452207166107</v>
      </c>
      <c r="F20" s="12">
        <v>3.4784000000000002</v>
      </c>
      <c r="G20" s="10">
        <f>$E20*$F20</f>
        <v>26930.62577574066</v>
      </c>
      <c r="H20" s="13"/>
      <c r="I20" s="7"/>
      <c r="K20" s="97" t="s">
        <v>62</v>
      </c>
      <c r="L20" s="98"/>
      <c r="M20" s="98"/>
      <c r="N20" s="98"/>
      <c r="O20" s="99"/>
      <c r="Q20" s="44"/>
      <c r="R20" s="44"/>
      <c r="S20" s="44"/>
      <c r="T20" s="44"/>
      <c r="U20" s="44"/>
    </row>
    <row r="21" spans="1:21" ht="13.8" x14ac:dyDescent="0.3">
      <c r="A21" s="7"/>
      <c r="B21" s="9"/>
      <c r="C21" s="10"/>
      <c r="D21" s="15" t="s">
        <v>13</v>
      </c>
      <c r="E21" s="14" t="s">
        <v>13</v>
      </c>
      <c r="F21" s="12"/>
      <c r="G21" s="10"/>
      <c r="H21" s="13"/>
      <c r="I21" s="7"/>
      <c r="K21" s="97" t="s">
        <v>63</v>
      </c>
      <c r="L21" s="98"/>
      <c r="M21" s="98"/>
      <c r="N21" s="98"/>
      <c r="O21" s="99"/>
      <c r="Q21" s="44"/>
      <c r="R21" s="44"/>
      <c r="S21" s="44"/>
      <c r="T21" s="44"/>
      <c r="U21" s="44"/>
    </row>
    <row r="22" spans="1:21" ht="13.8" x14ac:dyDescent="0.3">
      <c r="A22" s="8" t="s">
        <v>22</v>
      </c>
      <c r="B22" s="9"/>
      <c r="C22" s="10"/>
      <c r="D22" s="15" t="s">
        <v>13</v>
      </c>
      <c r="E22" s="14" t="s">
        <v>13</v>
      </c>
      <c r="F22" s="12"/>
      <c r="G22" s="10"/>
      <c r="H22" s="13"/>
      <c r="I22" s="7"/>
      <c r="K22" s="97"/>
      <c r="L22" s="98"/>
      <c r="M22" s="98"/>
      <c r="N22" s="98"/>
      <c r="O22" s="99"/>
      <c r="Q22" s="44"/>
      <c r="R22" s="44"/>
      <c r="S22" s="44"/>
      <c r="T22" s="44"/>
      <c r="U22" s="44"/>
    </row>
    <row r="23" spans="1:21" ht="13.8" x14ac:dyDescent="0.3">
      <c r="A23" s="8" t="s">
        <v>23</v>
      </c>
      <c r="B23" s="9">
        <v>1.54</v>
      </c>
      <c r="C23" s="10">
        <f t="shared" si="0"/>
        <v>16.805271317708964</v>
      </c>
      <c r="D23" s="11">
        <f>$D$41</f>
        <v>24.29736979891771</v>
      </c>
      <c r="E23" s="10">
        <f>($C23*365)*$D23</f>
        <v>149038.22049879472</v>
      </c>
      <c r="F23" s="12">
        <v>0.80049999999999999</v>
      </c>
      <c r="G23" s="10">
        <f>$E23*$F23</f>
        <v>119305.09550928517</v>
      </c>
      <c r="H23" s="13"/>
      <c r="I23" s="7"/>
      <c r="K23" s="97" t="s">
        <v>126</v>
      </c>
      <c r="L23" s="98"/>
      <c r="M23" s="98"/>
      <c r="N23" s="98"/>
      <c r="O23" s="99"/>
      <c r="Q23" s="44"/>
      <c r="R23" s="44"/>
      <c r="S23" s="44"/>
      <c r="T23" s="44"/>
      <c r="U23" s="44"/>
    </row>
    <row r="24" spans="1:21" ht="13.8" x14ac:dyDescent="0.3">
      <c r="A24" s="8" t="s">
        <v>24</v>
      </c>
      <c r="B24" s="9">
        <v>7.86</v>
      </c>
      <c r="C24" s="10">
        <f t="shared" si="0"/>
        <v>85.772358803371731</v>
      </c>
      <c r="D24" s="11">
        <f>$D$41</f>
        <v>24.29736979891771</v>
      </c>
      <c r="E24" s="10">
        <f>($C24*365)*$D24</f>
        <v>760675.59293540695</v>
      </c>
      <c r="F24" s="12">
        <v>1.3376999999999999</v>
      </c>
      <c r="G24" s="10">
        <f>$E24*$F24</f>
        <v>1017555.7406696938</v>
      </c>
      <c r="H24" s="13"/>
      <c r="I24" s="7"/>
      <c r="K24" s="101" t="s">
        <v>127</v>
      </c>
      <c r="L24" s="82"/>
      <c r="M24" s="82"/>
      <c r="N24" s="82"/>
      <c r="O24" s="83"/>
      <c r="Q24" s="44"/>
      <c r="R24" s="44"/>
      <c r="S24" s="44"/>
      <c r="T24" s="44"/>
      <c r="U24" s="44"/>
    </row>
    <row r="25" spans="1:21" ht="14.4" x14ac:dyDescent="0.3">
      <c r="A25" s="8" t="s">
        <v>25</v>
      </c>
      <c r="B25" s="9">
        <v>7.0000000000000007E-2</v>
      </c>
      <c r="C25" s="10">
        <f t="shared" si="0"/>
        <v>0.76387596898677124</v>
      </c>
      <c r="D25" s="11">
        <f>$D$41</f>
        <v>24.29736979891771</v>
      </c>
      <c r="E25" s="10">
        <f>($C25*365)*$D25</f>
        <v>6774.4645681270349</v>
      </c>
      <c r="F25" s="12">
        <v>1.2302999999999999</v>
      </c>
      <c r="G25" s="10">
        <f>$E25*$F25</f>
        <v>8334.6237581666901</v>
      </c>
      <c r="H25" s="13"/>
      <c r="I25" s="7"/>
      <c r="K25" s="426" t="s">
        <v>44</v>
      </c>
      <c r="L25" s="427"/>
      <c r="M25" s="427"/>
      <c r="N25" s="427"/>
      <c r="O25" s="428"/>
      <c r="Q25" s="44"/>
      <c r="R25" s="44"/>
      <c r="S25" s="44"/>
      <c r="T25" s="44"/>
      <c r="U25" s="44"/>
    </row>
    <row r="26" spans="1:21" ht="15" thickBot="1" x14ac:dyDescent="0.35">
      <c r="A26" s="7"/>
      <c r="B26" s="9"/>
      <c r="C26" s="10"/>
      <c r="D26" s="15" t="s">
        <v>13</v>
      </c>
      <c r="E26" s="14" t="s">
        <v>13</v>
      </c>
      <c r="F26" s="12"/>
      <c r="G26" s="10"/>
      <c r="H26" s="13"/>
      <c r="I26" s="7"/>
      <c r="K26" s="445" t="s">
        <v>108</v>
      </c>
      <c r="L26" s="450"/>
      <c r="M26" s="450"/>
      <c r="N26" s="450"/>
      <c r="O26" s="451"/>
      <c r="Q26" s="44"/>
      <c r="R26" s="44"/>
      <c r="S26" s="44"/>
      <c r="T26" s="44"/>
      <c r="U26" s="44"/>
    </row>
    <row r="27" spans="1:21" ht="14.4" thickBot="1" x14ac:dyDescent="0.35">
      <c r="A27" s="8" t="s">
        <v>26</v>
      </c>
      <c r="B27" s="9"/>
      <c r="C27" s="10"/>
      <c r="D27" s="15" t="s">
        <v>13</v>
      </c>
      <c r="E27" s="14" t="s">
        <v>13</v>
      </c>
      <c r="F27" s="12"/>
      <c r="G27" s="10"/>
      <c r="H27" s="13"/>
      <c r="I27" s="7"/>
      <c r="K27" s="449"/>
      <c r="L27" s="449"/>
      <c r="M27" s="449"/>
      <c r="N27" s="449"/>
      <c r="O27" s="449"/>
      <c r="Q27" s="44"/>
      <c r="R27" s="44"/>
      <c r="S27" s="44"/>
      <c r="T27" s="44"/>
      <c r="U27" s="44"/>
    </row>
    <row r="28" spans="1:21" ht="14.4" thickBot="1" x14ac:dyDescent="0.35">
      <c r="A28" s="8" t="s">
        <v>27</v>
      </c>
      <c r="B28" s="9">
        <v>0.28000000000000003</v>
      </c>
      <c r="C28" s="10">
        <f t="shared" si="0"/>
        <v>3.0555038759470849</v>
      </c>
      <c r="D28" s="11">
        <f>$D$41</f>
        <v>24.29736979891771</v>
      </c>
      <c r="E28" s="10">
        <f>($C28*365)*$D28</f>
        <v>27097.85827250814</v>
      </c>
      <c r="F28" s="12">
        <v>3.0655000000000001</v>
      </c>
      <c r="G28" s="10">
        <f>$E28*$F28</f>
        <v>83068.484534373711</v>
      </c>
      <c r="H28" s="13"/>
      <c r="I28" s="7"/>
      <c r="K28" s="423" t="s">
        <v>58</v>
      </c>
      <c r="L28" s="424"/>
      <c r="M28" s="424"/>
      <c r="N28" s="424"/>
      <c r="O28" s="425"/>
      <c r="Q28" s="44"/>
      <c r="R28" s="44"/>
      <c r="S28" s="44"/>
      <c r="T28" s="44"/>
      <c r="U28" s="44"/>
    </row>
    <row r="29" spans="1:21" ht="14.4" thickBot="1" x14ac:dyDescent="0.35">
      <c r="A29" s="8" t="s">
        <v>28</v>
      </c>
      <c r="B29" s="9">
        <v>0.04</v>
      </c>
      <c r="C29" s="10">
        <f t="shared" si="0"/>
        <v>0.43650055370672636</v>
      </c>
      <c r="D29" s="11">
        <f>$D$41</f>
        <v>24.29736979891771</v>
      </c>
      <c r="E29" s="10">
        <f>($C29*365)*$D29</f>
        <v>3871.1226103583053</v>
      </c>
      <c r="F29" s="12">
        <v>2.1101999999999999</v>
      </c>
      <c r="G29" s="10">
        <f>$E29*$F29</f>
        <v>8168.8429323780956</v>
      </c>
      <c r="H29" s="13"/>
      <c r="I29" s="7"/>
      <c r="K29" s="38"/>
      <c r="L29" s="78" t="s">
        <v>65</v>
      </c>
      <c r="M29" s="79"/>
      <c r="N29" s="80"/>
      <c r="O29" s="81"/>
      <c r="Q29" s="44"/>
      <c r="R29" s="44"/>
      <c r="S29" s="44"/>
      <c r="T29" s="44"/>
      <c r="U29" s="44"/>
    </row>
    <row r="30" spans="1:21" ht="14.4" thickBot="1" x14ac:dyDescent="0.35">
      <c r="A30" s="8" t="s">
        <v>29</v>
      </c>
      <c r="B30" s="9">
        <v>0.01</v>
      </c>
      <c r="C30" s="10">
        <f t="shared" si="0"/>
        <v>0.10912513842668159</v>
      </c>
      <c r="D30" s="11">
        <f>$D$41</f>
        <v>24.29736979891771</v>
      </c>
      <c r="E30" s="10">
        <f>($C30*365)*$D30</f>
        <v>967.78065258957633</v>
      </c>
      <c r="F30" s="12">
        <v>2.1101999999999999</v>
      </c>
      <c r="G30" s="10">
        <f>$E30*$F30</f>
        <v>2042.2107330945239</v>
      </c>
      <c r="H30" s="13"/>
      <c r="I30" s="7"/>
      <c r="K30" s="105"/>
      <c r="L30" s="106"/>
      <c r="M30" s="106"/>
      <c r="N30" s="82"/>
      <c r="O30" s="83"/>
      <c r="Q30" s="44"/>
      <c r="R30" s="44"/>
      <c r="S30" s="44"/>
      <c r="T30" s="44"/>
      <c r="U30" s="44"/>
    </row>
    <row r="31" spans="1:21" ht="14.4" thickBot="1" x14ac:dyDescent="0.35">
      <c r="A31" s="7"/>
      <c r="B31" s="9"/>
      <c r="C31" s="10"/>
      <c r="D31" s="15" t="s">
        <v>13</v>
      </c>
      <c r="E31" s="14" t="s">
        <v>13</v>
      </c>
      <c r="F31" s="16" t="s">
        <v>13</v>
      </c>
      <c r="G31" s="14" t="s">
        <v>13</v>
      </c>
      <c r="H31" s="17" t="s">
        <v>13</v>
      </c>
      <c r="I31" s="7"/>
      <c r="K31" s="39"/>
      <c r="L31" s="84" t="s">
        <v>66</v>
      </c>
      <c r="M31" s="84"/>
      <c r="N31" s="82"/>
      <c r="O31" s="83"/>
      <c r="Q31" s="44"/>
      <c r="R31" s="44"/>
      <c r="S31" s="44"/>
      <c r="T31" s="44"/>
      <c r="U31" s="44"/>
    </row>
    <row r="32" spans="1:21" ht="14.4" thickBot="1" x14ac:dyDescent="0.35">
      <c r="A32" s="8" t="s">
        <v>30</v>
      </c>
      <c r="B32" s="9">
        <v>0</v>
      </c>
      <c r="C32" s="10">
        <f t="shared" si="0"/>
        <v>0</v>
      </c>
      <c r="D32" s="11">
        <f>$D$41</f>
        <v>24.29736979891771</v>
      </c>
      <c r="E32" s="10">
        <f>($C32*365)*$D32</f>
        <v>0</v>
      </c>
      <c r="F32" s="12">
        <v>1.45</v>
      </c>
      <c r="G32" s="10">
        <f>$E32*$F32</f>
        <v>0</v>
      </c>
      <c r="H32" s="13"/>
      <c r="I32" s="7"/>
      <c r="K32" s="105"/>
      <c r="L32" s="106"/>
      <c r="M32" s="106"/>
      <c r="N32" s="85"/>
      <c r="O32" s="86"/>
      <c r="Q32" s="44"/>
      <c r="R32" s="44"/>
      <c r="S32" s="44"/>
      <c r="T32" s="44"/>
      <c r="U32" s="44"/>
    </row>
    <row r="33" spans="1:21" ht="14.4" thickBot="1" x14ac:dyDescent="0.35">
      <c r="A33" s="7"/>
      <c r="B33" s="18"/>
      <c r="C33" s="7"/>
      <c r="D33" s="7"/>
      <c r="E33" s="7"/>
      <c r="F33" s="19"/>
      <c r="G33" s="7"/>
      <c r="H33" s="13"/>
      <c r="I33" s="7"/>
      <c r="K33" s="40"/>
      <c r="L33" s="84" t="s">
        <v>67</v>
      </c>
      <c r="M33" s="84"/>
      <c r="N33" s="85"/>
      <c r="O33" s="86"/>
      <c r="Q33" s="44"/>
      <c r="R33" s="44"/>
      <c r="S33" s="44"/>
      <c r="T33" s="44"/>
      <c r="U33" s="44"/>
    </row>
    <row r="34" spans="1:21" ht="14.4" thickBot="1" x14ac:dyDescent="0.35">
      <c r="A34" s="8" t="s">
        <v>43</v>
      </c>
      <c r="B34" s="18">
        <f>SUM(B9:B32)</f>
        <v>100.00000000000001</v>
      </c>
      <c r="C34" s="7">
        <f>SUM(C9:C32)</f>
        <v>1091.2513842668159</v>
      </c>
      <c r="D34" s="7"/>
      <c r="E34" s="7"/>
      <c r="F34" s="7"/>
      <c r="G34" s="20">
        <f>SUM(G9:G32)</f>
        <v>1458637.9350242915</v>
      </c>
      <c r="H34" s="13" t="s">
        <v>45</v>
      </c>
      <c r="I34" s="7"/>
      <c r="K34" s="105"/>
      <c r="L34" s="106"/>
      <c r="M34" s="106"/>
      <c r="N34" s="85"/>
      <c r="O34" s="86"/>
      <c r="Q34" s="44"/>
      <c r="R34" s="44"/>
      <c r="S34" s="44"/>
      <c r="T34" s="44"/>
      <c r="U34" s="44"/>
    </row>
    <row r="35" spans="1:21" ht="14.4" thickBot="1" x14ac:dyDescent="0.35">
      <c r="A35" s="7"/>
      <c r="B35" s="18"/>
      <c r="C35" s="7"/>
      <c r="D35" s="7"/>
      <c r="E35" s="7"/>
      <c r="F35" s="7"/>
      <c r="G35" s="7"/>
      <c r="H35" s="13"/>
      <c r="I35" s="7"/>
      <c r="K35" s="41"/>
      <c r="L35" s="84" t="s">
        <v>64</v>
      </c>
      <c r="M35" s="84"/>
      <c r="N35" s="85"/>
      <c r="O35" s="86"/>
      <c r="Q35" s="44"/>
      <c r="R35" s="44"/>
      <c r="S35" s="44"/>
      <c r="T35" s="44"/>
      <c r="U35" s="44"/>
    </row>
    <row r="36" spans="1:21" ht="14.4" thickBot="1" x14ac:dyDescent="0.35">
      <c r="A36" s="7"/>
      <c r="B36" s="18"/>
      <c r="C36" s="7"/>
      <c r="D36" s="7"/>
      <c r="E36" s="7"/>
      <c r="F36" s="7"/>
      <c r="G36" s="7"/>
      <c r="H36" s="13"/>
      <c r="I36" s="7"/>
      <c r="K36" s="105"/>
      <c r="L36" s="106"/>
      <c r="M36" s="106"/>
      <c r="N36" s="85"/>
      <c r="O36" s="86"/>
      <c r="Q36" s="44"/>
      <c r="R36" s="44"/>
      <c r="S36" s="44"/>
      <c r="T36" s="44"/>
      <c r="U36" s="44"/>
    </row>
    <row r="37" spans="1:21" ht="14.4" thickBot="1" x14ac:dyDescent="0.35">
      <c r="A37" s="7"/>
      <c r="B37" s="18"/>
      <c r="C37" s="7"/>
      <c r="D37" s="7"/>
      <c r="E37" s="7"/>
      <c r="F37" s="7"/>
      <c r="G37" s="7"/>
      <c r="H37" s="13"/>
      <c r="I37" s="7"/>
      <c r="K37" s="104"/>
      <c r="L37" s="84" t="s">
        <v>159</v>
      </c>
      <c r="M37" s="84"/>
      <c r="N37" s="85"/>
      <c r="O37" s="86"/>
      <c r="Q37" s="44"/>
      <c r="R37" s="44"/>
      <c r="S37" s="44"/>
      <c r="T37" s="44"/>
      <c r="U37" s="44"/>
    </row>
    <row r="38" spans="1:21" ht="14.4" thickBot="1" x14ac:dyDescent="0.35">
      <c r="A38" s="14" t="s">
        <v>31</v>
      </c>
      <c r="B38" s="23">
        <f>'ESAL Calculator'!C32</f>
        <v>1091.2513842668159</v>
      </c>
      <c r="C38" s="7"/>
      <c r="D38" s="7"/>
      <c r="E38" s="7"/>
      <c r="F38" s="7"/>
      <c r="G38" s="7"/>
      <c r="H38" s="13"/>
      <c r="I38" s="7"/>
      <c r="K38" s="105"/>
      <c r="L38" s="106"/>
      <c r="M38" s="106"/>
      <c r="N38" s="85"/>
      <c r="O38" s="86"/>
      <c r="Q38" s="44"/>
      <c r="R38" s="44"/>
      <c r="S38" s="44"/>
      <c r="T38" s="44"/>
      <c r="U38" s="44"/>
    </row>
    <row r="39" spans="1:21" ht="14.4" thickBot="1" x14ac:dyDescent="0.35">
      <c r="A39" s="14" t="s">
        <v>32</v>
      </c>
      <c r="B39" s="24">
        <f>'ESAL Calculator'!C24</f>
        <v>100</v>
      </c>
      <c r="E39" s="7"/>
      <c r="F39" s="7"/>
      <c r="G39" s="7"/>
      <c r="H39" s="13"/>
      <c r="I39" s="7"/>
      <c r="K39" s="37"/>
      <c r="L39" s="87" t="s">
        <v>47</v>
      </c>
      <c r="M39" s="87"/>
      <c r="N39" s="88"/>
      <c r="O39" s="89"/>
      <c r="Q39" s="44"/>
      <c r="R39" s="44"/>
      <c r="S39" s="44"/>
      <c r="T39" s="44"/>
      <c r="U39" s="44"/>
    </row>
    <row r="40" spans="1:21" ht="13.8" x14ac:dyDescent="0.3">
      <c r="A40" s="14" t="s">
        <v>33</v>
      </c>
      <c r="B40" s="28">
        <f>'ESAL Calculator'!C34</f>
        <v>2</v>
      </c>
      <c r="C40" s="26">
        <f>'ESAL Calculator'!C37</f>
        <v>20</v>
      </c>
      <c r="D40" s="25">
        <f>((1+(B40/100))^C40-1)/(B40/100)</f>
        <v>24.29736979891771</v>
      </c>
      <c r="E40" s="7"/>
      <c r="F40" s="7"/>
      <c r="G40" s="7"/>
      <c r="H40" s="13"/>
      <c r="I40" s="7"/>
      <c r="K40" s="186"/>
      <c r="L40" s="186"/>
      <c r="M40" s="186"/>
      <c r="N40" s="52"/>
      <c r="O40" s="52"/>
    </row>
    <row r="41" spans="1:21" ht="13.8" x14ac:dyDescent="0.3">
      <c r="A41" s="14" t="s">
        <v>34</v>
      </c>
      <c r="B41" s="28">
        <f>'ESAL Calculator'!C35</f>
        <v>2</v>
      </c>
      <c r="C41" s="26">
        <f>'ESAL Calculator'!C37</f>
        <v>20</v>
      </c>
      <c r="D41" s="25">
        <f>((1+(B41/100))^C41-1)/(B41/100)</f>
        <v>24.29736979891771</v>
      </c>
      <c r="E41" s="7"/>
      <c r="F41" s="7"/>
      <c r="G41" s="7"/>
      <c r="H41" s="7"/>
      <c r="I41" s="7"/>
      <c r="K41" s="58"/>
      <c r="L41" s="67"/>
      <c r="M41" s="67"/>
      <c r="N41" s="52"/>
      <c r="O41" s="52"/>
    </row>
    <row r="42" spans="1:21" ht="13.8" x14ac:dyDescent="0.3">
      <c r="B42" s="27" t="s">
        <v>42</v>
      </c>
      <c r="C42" s="7" t="s">
        <v>41</v>
      </c>
      <c r="D42" s="7" t="s">
        <v>39</v>
      </c>
    </row>
    <row r="44" spans="1:21" ht="13.8" x14ac:dyDescent="0.3">
      <c r="B44" s="7" t="s">
        <v>38</v>
      </c>
      <c r="C44" s="6" t="s">
        <v>37</v>
      </c>
      <c r="D44" s="7"/>
    </row>
  </sheetData>
  <mergeCells count="14">
    <mergeCell ref="A4:B4"/>
    <mergeCell ref="C4:F4"/>
    <mergeCell ref="A5:B5"/>
    <mergeCell ref="C5:F5"/>
    <mergeCell ref="A1:F1"/>
    <mergeCell ref="A2:B2"/>
    <mergeCell ref="C2:F2"/>
    <mergeCell ref="A3:B3"/>
    <mergeCell ref="C3:F3"/>
    <mergeCell ref="K3:O3"/>
    <mergeCell ref="K27:O27"/>
    <mergeCell ref="K28:O28"/>
    <mergeCell ref="K25:O25"/>
    <mergeCell ref="K26:O26"/>
  </mergeCells>
  <phoneticPr fontId="0" type="noConversion"/>
  <conditionalFormatting sqref="B34">
    <cfRule type="cellIs" dxfId="5" priority="1" stopIfTrue="1" operator="notEqual">
      <formula>100</formula>
    </cfRule>
  </conditionalFormatting>
  <hyperlinks>
    <hyperlink ref="K25" r:id="rId1" xr:uid="{7ADEB3DF-2429-4547-9731-11962475AD90}"/>
    <hyperlink ref="K26" r:id="rId2" xr:uid="{38043537-09CC-4E7F-AD88-FF42E65279E3}"/>
  </hyperlinks>
  <pageMargins left="0.75" right="0.75" top="1" bottom="1" header="0.5" footer="0.5"/>
  <pageSetup orientation="portrait"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9da0cb-d9fc-419d-8511-7b2cfc9eae08">
      <Terms xmlns="http://schemas.microsoft.com/office/infopath/2007/PartnerControls"/>
    </lcf76f155ced4ddcb4097134ff3c332f>
    <TaxCatchAll xmlns="b90ed99a-36ab-4a30-84bf-9679b7195a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18EF4D307F284785987ABB0DADF9A0" ma:contentTypeVersion="14" ma:contentTypeDescription="Create a new document." ma:contentTypeScope="" ma:versionID="0135ce5521af33c43a3b56e58dbf2451">
  <xsd:schema xmlns:xsd="http://www.w3.org/2001/XMLSchema" xmlns:xs="http://www.w3.org/2001/XMLSchema" xmlns:p="http://schemas.microsoft.com/office/2006/metadata/properties" xmlns:ns2="239da0cb-d9fc-419d-8511-7b2cfc9eae08" xmlns:ns3="b90ed99a-36ab-4a30-84bf-9679b7195a55" targetNamespace="http://schemas.microsoft.com/office/2006/metadata/properties" ma:root="true" ma:fieldsID="242ff0600e0cc66d965b3663cc1b132c" ns2:_="" ns3:_="">
    <xsd:import namespace="239da0cb-d9fc-419d-8511-7b2cfc9eae08"/>
    <xsd:import namespace="b90ed99a-36ab-4a30-84bf-9679b7195a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da0cb-d9fc-419d-8511-7b2cfc9ea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0ed99a-36ab-4a30-84bf-9679b7195a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06c73af-f5c3-45fe-8f7c-bc2ff2b758cc}" ma:internalName="TaxCatchAll" ma:showField="CatchAllData" ma:web="b90ed99a-36ab-4a30-84bf-9679b7195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52F7F-28AD-467F-B133-7FF2D90DA37F}">
  <ds:schemaRefs>
    <ds:schemaRef ds:uri="http://purl.org/dc/terms/"/>
    <ds:schemaRef ds:uri="http://schemas.microsoft.com/office/infopath/2007/PartnerControls"/>
    <ds:schemaRef ds:uri="http://purl.org/dc/elements/1.1/"/>
    <ds:schemaRef ds:uri="http://schemas.microsoft.com/office/2006/documentManagement/types"/>
    <ds:schemaRef ds:uri="239da0cb-d9fc-419d-8511-7b2cfc9eae08"/>
    <ds:schemaRef ds:uri="http://purl.org/dc/dcmitype/"/>
    <ds:schemaRef ds:uri="http://www.w3.org/XML/1998/namespace"/>
    <ds:schemaRef ds:uri="http://schemas.openxmlformats.org/package/2006/metadata/core-properties"/>
    <ds:schemaRef ds:uri="b90ed99a-36ab-4a30-84bf-9679b7195a55"/>
    <ds:schemaRef ds:uri="http://schemas.microsoft.com/office/2006/metadata/properties"/>
  </ds:schemaRefs>
</ds:datastoreItem>
</file>

<file path=customXml/itemProps2.xml><?xml version="1.0" encoding="utf-8"?>
<ds:datastoreItem xmlns:ds="http://schemas.openxmlformats.org/officeDocument/2006/customXml" ds:itemID="{867823EB-DEA5-4907-B23C-40803BA80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da0cb-d9fc-419d-8511-7b2cfc9eae08"/>
    <ds:schemaRef ds:uri="b90ed99a-36ab-4a30-84bf-9679b7195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272B88-EB44-4AFC-8317-AE487F9D4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Introduction and Legend</vt:lpstr>
      <vt:lpstr>ESAL Calculator</vt:lpstr>
      <vt:lpstr>U Multi Lane</vt:lpstr>
      <vt:lpstr>U Other Free Expres</vt:lpstr>
      <vt:lpstr>U Other Prin Art</vt:lpstr>
      <vt:lpstr>U Minor Art</vt:lpstr>
      <vt:lpstr>U Collector</vt:lpstr>
      <vt:lpstr>U Local</vt:lpstr>
      <vt:lpstr>R Multi Lane</vt:lpstr>
      <vt:lpstr>R Oth Prin Art</vt:lpstr>
      <vt:lpstr>R Min Art</vt:lpstr>
      <vt:lpstr>R Maj Coll</vt:lpstr>
      <vt:lpstr>R Min Coll</vt:lpstr>
      <vt:lpstr>R Local</vt:lpstr>
      <vt:lpstr>Level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Pavement Management</dc:creator>
  <cp:keywords/>
  <dc:description/>
  <cp:lastModifiedBy>Wolansky, Jacob R.</cp:lastModifiedBy>
  <cp:lastPrinted>2008-09-11T18:18:30Z</cp:lastPrinted>
  <dcterms:created xsi:type="dcterms:W3CDTF">2006-09-25T15:16:25Z</dcterms:created>
  <dcterms:modified xsi:type="dcterms:W3CDTF">2023-01-27T18:21:24Z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0x0101005818EF4D307F284785987ABB0DADF9A0</vt:lpwstr>
  </property>
  <property fmtid="{D5CDD505-2E9C-101B-9397-08002B2CF9AE}" pid="4" name="MediaServiceImageTags">
    <vt:lpwstr/>
  </property>
</Properties>
</file>