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bailit.sharepoint.com/Megan/CT OHS/Quality Council/Quality Benchmarks/Data Collection and Reporting/CY 2022/"/>
    </mc:Choice>
  </mc:AlternateContent>
  <xr:revisionPtr revIDLastSave="46" documentId="8_{7720E543-7D38-46A7-BFB8-C88C8D703D52}" xr6:coauthVersionLast="47" xr6:coauthVersionMax="47" xr10:uidLastSave="{98C0A97A-8FC0-4B35-9165-9844049B0B80}"/>
  <bookViews>
    <workbookView xWindow="-120" yWindow="-120" windowWidth="29040" windowHeight="15840" xr2:uid="{0124D106-0DDE-4428-8C2F-A089B6579B23}"/>
  </bookViews>
  <sheets>
    <sheet name="Contents" sheetId="8" r:id="rId1"/>
    <sheet name="Reference Tables" sheetId="13" r:id="rId2"/>
    <sheet name="Commercial - 2022" sheetId="1" r:id="rId3"/>
    <sheet name="Medicare Advantage - 2022" sheetId="15" r:id="rId4"/>
    <sheet name="Mandatory Questions" sheetId="4" r:id="rId5"/>
    <sheet name="Validation by Market" sheetId="12" r:id="rId6"/>
    <sheet name="Validation by Advanced Network" sheetId="3" r:id="rId7"/>
  </sheets>
  <externalReferences>
    <externalReference r:id="rId8"/>
  </externalReferences>
  <definedNames>
    <definedName name="_xlnm._FilterDatabase" localSheetId="1" hidden="1">'Reference Tables'!$B$44:$E$44</definedName>
    <definedName name="Insurer_Org_ID" localSheetId="1">'[1]Mandatory Questions'!$B$5</definedName>
    <definedName name="Insurer_Org_ID">'Mandatory Questions'!$B$5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6" i="1" l="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1" i="1"/>
  <c r="D20" i="12"/>
  <c r="D19" i="12"/>
  <c r="D18" i="12"/>
  <c r="C20" i="12"/>
  <c r="C19" i="12"/>
  <c r="C18" i="12"/>
  <c r="C12" i="12"/>
  <c r="C11" i="12"/>
  <c r="C10" i="12"/>
  <c r="L73" i="3"/>
  <c r="K73" i="3"/>
  <c r="J73" i="3"/>
  <c r="I73" i="3"/>
  <c r="H73" i="3"/>
  <c r="G73" i="3"/>
  <c r="L72" i="3"/>
  <c r="K72" i="3"/>
  <c r="J72" i="3"/>
  <c r="I72" i="3"/>
  <c r="H72" i="3"/>
  <c r="G72" i="3"/>
  <c r="L71" i="3"/>
  <c r="K71" i="3"/>
  <c r="J71" i="3"/>
  <c r="I71" i="3"/>
  <c r="H71" i="3"/>
  <c r="G71" i="3"/>
  <c r="L70" i="3"/>
  <c r="K70" i="3"/>
  <c r="J70" i="3"/>
  <c r="I70" i="3"/>
  <c r="H70" i="3"/>
  <c r="G70" i="3"/>
  <c r="L69" i="3"/>
  <c r="K69" i="3"/>
  <c r="J69" i="3"/>
  <c r="I69" i="3"/>
  <c r="H69" i="3"/>
  <c r="G69" i="3"/>
  <c r="L68" i="3"/>
  <c r="K68" i="3"/>
  <c r="J68" i="3"/>
  <c r="I68" i="3"/>
  <c r="H68" i="3"/>
  <c r="G68" i="3"/>
  <c r="L67" i="3"/>
  <c r="K67" i="3"/>
  <c r="J67" i="3"/>
  <c r="I67" i="3"/>
  <c r="H67" i="3"/>
  <c r="G67" i="3"/>
  <c r="L66" i="3"/>
  <c r="K66" i="3"/>
  <c r="J66" i="3"/>
  <c r="I66" i="3"/>
  <c r="H66" i="3"/>
  <c r="G66" i="3"/>
  <c r="L65" i="3"/>
  <c r="K65" i="3"/>
  <c r="J65" i="3"/>
  <c r="I65" i="3"/>
  <c r="H65" i="3"/>
  <c r="G65" i="3"/>
  <c r="L64" i="3"/>
  <c r="K64" i="3"/>
  <c r="J64" i="3"/>
  <c r="I64" i="3"/>
  <c r="H64" i="3"/>
  <c r="G64" i="3"/>
  <c r="L63" i="3"/>
  <c r="K63" i="3"/>
  <c r="J63" i="3"/>
  <c r="I63" i="3"/>
  <c r="H63" i="3"/>
  <c r="G63" i="3"/>
  <c r="L62" i="3"/>
  <c r="K62" i="3"/>
  <c r="J62" i="3"/>
  <c r="I62" i="3"/>
  <c r="H62" i="3"/>
  <c r="G62" i="3"/>
  <c r="L61" i="3"/>
  <c r="K61" i="3"/>
  <c r="J61" i="3"/>
  <c r="I61" i="3"/>
  <c r="H61" i="3"/>
  <c r="G61" i="3"/>
  <c r="L60" i="3"/>
  <c r="K60" i="3"/>
  <c r="J60" i="3"/>
  <c r="I60" i="3"/>
  <c r="H60" i="3"/>
  <c r="G60" i="3"/>
  <c r="L59" i="3"/>
  <c r="K59" i="3"/>
  <c r="J59" i="3"/>
  <c r="I59" i="3"/>
  <c r="H59" i="3"/>
  <c r="G59" i="3"/>
  <c r="L58" i="3"/>
  <c r="K58" i="3"/>
  <c r="J58" i="3"/>
  <c r="I58" i="3"/>
  <c r="H58" i="3"/>
  <c r="G58" i="3"/>
  <c r="L57" i="3"/>
  <c r="K57" i="3"/>
  <c r="J57" i="3"/>
  <c r="I57" i="3"/>
  <c r="H57" i="3"/>
  <c r="G57" i="3"/>
  <c r="L56" i="3"/>
  <c r="K56" i="3"/>
  <c r="J56" i="3"/>
  <c r="I56" i="3"/>
  <c r="H56" i="3"/>
  <c r="G56" i="3"/>
  <c r="L55" i="3"/>
  <c r="K55" i="3"/>
  <c r="J55" i="3"/>
  <c r="I55" i="3"/>
  <c r="H55" i="3"/>
  <c r="G55" i="3"/>
  <c r="L54" i="3"/>
  <c r="K54" i="3"/>
  <c r="J54" i="3"/>
  <c r="I54" i="3"/>
  <c r="H54" i="3"/>
  <c r="G54" i="3"/>
  <c r="L53" i="3"/>
  <c r="K53" i="3"/>
  <c r="J53" i="3"/>
  <c r="I53" i="3"/>
  <c r="H53" i="3"/>
  <c r="G53" i="3"/>
  <c r="L52" i="3"/>
  <c r="K52" i="3"/>
  <c r="J52" i="3"/>
  <c r="I52" i="3"/>
  <c r="H52" i="3"/>
  <c r="G52" i="3"/>
  <c r="L51" i="3"/>
  <c r="K51" i="3"/>
  <c r="J51" i="3"/>
  <c r="I51" i="3"/>
  <c r="H51" i="3"/>
  <c r="G51" i="3"/>
  <c r="L50" i="3"/>
  <c r="K50" i="3"/>
  <c r="J50" i="3"/>
  <c r="I50" i="3"/>
  <c r="H50" i="3"/>
  <c r="G50" i="3"/>
  <c r="L49" i="3"/>
  <c r="K49" i="3"/>
  <c r="J49" i="3"/>
  <c r="I49" i="3"/>
  <c r="H49" i="3"/>
  <c r="G49" i="3"/>
  <c r="L48" i="3"/>
  <c r="K48" i="3"/>
  <c r="J48" i="3"/>
  <c r="I48" i="3"/>
  <c r="H48" i="3"/>
  <c r="G48" i="3"/>
  <c r="L47" i="3"/>
  <c r="K47" i="3"/>
  <c r="J47" i="3"/>
  <c r="I47" i="3"/>
  <c r="H47" i="3"/>
  <c r="G47" i="3"/>
  <c r="L46" i="3"/>
  <c r="K46" i="3"/>
  <c r="J46" i="3"/>
  <c r="I46" i="3"/>
  <c r="H46" i="3"/>
  <c r="G46" i="3"/>
  <c r="L45" i="3"/>
  <c r="K45" i="3"/>
  <c r="J45" i="3"/>
  <c r="I45" i="3"/>
  <c r="H45" i="3"/>
  <c r="G45" i="3"/>
  <c r="L44" i="3"/>
  <c r="K44" i="3"/>
  <c r="J44" i="3"/>
  <c r="I44" i="3"/>
  <c r="H44" i="3"/>
  <c r="G44"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H8" i="3"/>
  <c r="G8" i="3"/>
  <c r="F8" i="3"/>
  <c r="G11" i="1"/>
  <c r="G11" i="15"/>
  <c r="J11" i="15"/>
  <c r="H144" i="3"/>
  <c r="H143" i="3"/>
  <c r="H142" i="3"/>
  <c r="H141" i="3"/>
  <c r="H140" i="3"/>
  <c r="H139" i="3"/>
  <c r="H138" i="3"/>
  <c r="H137" i="3"/>
  <c r="H136" i="3"/>
  <c r="H135" i="3"/>
  <c r="H134" i="3"/>
  <c r="H133" i="3"/>
  <c r="H132" i="3"/>
  <c r="H131" i="3"/>
  <c r="H130" i="3"/>
  <c r="H129" i="3"/>
  <c r="H128" i="3"/>
  <c r="H127" i="3"/>
  <c r="H126" i="3"/>
  <c r="H125" i="3"/>
  <c r="H124" i="3"/>
  <c r="H123" i="3"/>
  <c r="H122" i="3"/>
  <c r="H121" i="3"/>
  <c r="H120" i="3"/>
  <c r="H119" i="3"/>
  <c r="H118" i="3"/>
  <c r="H117" i="3"/>
  <c r="H116" i="3"/>
  <c r="H11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J46" i="15"/>
  <c r="J45" i="15"/>
  <c r="J44" i="15"/>
  <c r="J43" i="15"/>
  <c r="J42" i="15"/>
  <c r="J41" i="15"/>
  <c r="J40" i="15"/>
  <c r="J39" i="15"/>
  <c r="J38" i="15"/>
  <c r="J37" i="15"/>
  <c r="J36" i="15"/>
  <c r="J35" i="15"/>
  <c r="J34" i="15"/>
  <c r="J33" i="15"/>
  <c r="J32" i="15"/>
  <c r="J31" i="15"/>
  <c r="J30" i="15"/>
  <c r="J29" i="15"/>
  <c r="J28" i="15"/>
  <c r="J27" i="15"/>
  <c r="J26" i="15"/>
  <c r="J25" i="15"/>
  <c r="J24" i="15"/>
  <c r="J23" i="15"/>
  <c r="J22" i="15"/>
  <c r="J21" i="15"/>
  <c r="J20" i="15"/>
  <c r="J19" i="15"/>
  <c r="J18" i="15"/>
  <c r="J1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F73" i="3" l="1"/>
  <c r="F72" i="3"/>
  <c r="F71" i="3"/>
  <c r="F70" i="3"/>
  <c r="F69" i="3"/>
  <c r="F68" i="3"/>
  <c r="F67" i="3"/>
  <c r="F66" i="3"/>
  <c r="F65" i="3"/>
  <c r="F64" i="3"/>
  <c r="F63" i="3"/>
  <c r="F62" i="3"/>
  <c r="F61" i="3"/>
  <c r="F60" i="3"/>
  <c r="F59" i="3"/>
  <c r="F58" i="3"/>
  <c r="F57" i="3"/>
  <c r="F56" i="3"/>
  <c r="F55" i="3"/>
  <c r="F54" i="3"/>
  <c r="F53" i="3"/>
  <c r="F52" i="3"/>
  <c r="F51" i="3"/>
  <c r="F50" i="3"/>
  <c r="E73" i="3"/>
  <c r="E72" i="3"/>
  <c r="E71" i="3"/>
  <c r="E70" i="3"/>
  <c r="E69" i="3"/>
  <c r="E68" i="3"/>
  <c r="E67" i="3"/>
  <c r="E66" i="3"/>
  <c r="E65" i="3"/>
  <c r="E64" i="3"/>
  <c r="E63" i="3"/>
  <c r="E62" i="3"/>
  <c r="E61" i="3"/>
  <c r="E60" i="3"/>
  <c r="E59" i="3"/>
  <c r="E58" i="3"/>
  <c r="E57" i="3"/>
  <c r="E56" i="3"/>
  <c r="E55" i="3"/>
  <c r="E54" i="3"/>
  <c r="E53" i="3"/>
  <c r="E52" i="3"/>
  <c r="E51" i="3"/>
  <c r="E50"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J16" i="15" l="1"/>
  <c r="F79" i="3" s="1"/>
  <c r="G16" i="15"/>
  <c r="E79" i="3" s="1"/>
  <c r="G41" i="1"/>
  <c r="E32" i="3" s="1"/>
  <c r="G42" i="1"/>
  <c r="E33" i="3" s="1"/>
  <c r="G43" i="1"/>
  <c r="E34" i="3" s="1"/>
  <c r="G44" i="1"/>
  <c r="E35" i="3" s="1"/>
  <c r="G46" i="1"/>
  <c r="E37" i="3" s="1"/>
  <c r="G45" i="1"/>
  <c r="E36" i="3" s="1"/>
  <c r="G40" i="1"/>
  <c r="E31" i="3" s="1"/>
  <c r="G39" i="1"/>
  <c r="E30" i="3" s="1"/>
  <c r="G38" i="1"/>
  <c r="E29" i="3" s="1"/>
  <c r="G37" i="1"/>
  <c r="E28" i="3" s="1"/>
  <c r="G36" i="1"/>
  <c r="E27" i="3" s="1"/>
  <c r="G35" i="1"/>
  <c r="E26" i="3" s="1"/>
  <c r="G34" i="1"/>
  <c r="E25" i="3" s="1"/>
  <c r="G33" i="1"/>
  <c r="E24" i="3" s="1"/>
  <c r="G32" i="1"/>
  <c r="E23" i="3" s="1"/>
  <c r="G31" i="1"/>
  <c r="E22" i="3" s="1"/>
  <c r="G30" i="1"/>
  <c r="E21" i="3" s="1"/>
  <c r="G29" i="1"/>
  <c r="E20" i="3" s="1"/>
  <c r="G28" i="1"/>
  <c r="E19" i="3" s="1"/>
  <c r="G27" i="1"/>
  <c r="E18" i="3" s="1"/>
  <c r="M11" i="1"/>
  <c r="P11" i="1"/>
  <c r="F49" i="3"/>
  <c r="F48" i="3"/>
  <c r="F47" i="3"/>
  <c r="F46" i="3"/>
  <c r="F45" i="3"/>
  <c r="F44" i="3"/>
  <c r="E49" i="3"/>
  <c r="E48" i="3"/>
  <c r="E47" i="3"/>
  <c r="E46" i="3"/>
  <c r="E45" i="3"/>
  <c r="E44" i="3"/>
  <c r="C4" i="12"/>
  <c r="C32" i="12" l="1"/>
  <c r="C26" i="12"/>
  <c r="D32" i="12"/>
  <c r="D31" i="12"/>
  <c r="C31" i="12"/>
  <c r="C25" i="12"/>
  <c r="C17" i="12"/>
  <c r="D17" i="12"/>
  <c r="C9" i="12"/>
  <c r="P16" i="1"/>
  <c r="M16" i="1"/>
  <c r="G17" i="1" l="1"/>
  <c r="E9" i="3" s="1"/>
  <c r="G18" i="1"/>
  <c r="E10" i="3" s="1"/>
  <c r="G19" i="1"/>
  <c r="E11" i="3" s="1"/>
  <c r="G20" i="1"/>
  <c r="G21" i="1"/>
  <c r="E12" i="3" s="1"/>
  <c r="G22" i="1"/>
  <c r="E13" i="3" s="1"/>
  <c r="G23" i="1"/>
  <c r="E14" i="3" s="1"/>
  <c r="G24" i="1"/>
  <c r="E15" i="3" s="1"/>
  <c r="G25" i="1"/>
  <c r="E16" i="3" s="1"/>
  <c r="G26" i="1"/>
  <c r="E17" i="3" s="1"/>
  <c r="G16" i="1"/>
  <c r="E8" i="3" s="1"/>
</calcChain>
</file>

<file path=xl/sharedStrings.xml><?xml version="1.0" encoding="utf-8"?>
<sst xmlns="http://schemas.openxmlformats.org/spreadsheetml/2006/main" count="486" uniqueCount="140">
  <si>
    <t>Black = Payer-reported data </t>
  </si>
  <si>
    <t>Numerator</t>
  </si>
  <si>
    <t>Denominator</t>
  </si>
  <si>
    <t>Contact Name:</t>
  </si>
  <si>
    <t>Contact Email:</t>
  </si>
  <si>
    <t>[Input Required]</t>
  </si>
  <si>
    <r>
      <rPr>
        <b/>
        <sz val="11"/>
        <color theme="1"/>
        <rFont val="Calibri"/>
        <family val="2"/>
        <scheme val="minor"/>
      </rPr>
      <t>Mandatory Questions</t>
    </r>
    <r>
      <rPr>
        <sz val="11"/>
        <color theme="1"/>
        <rFont val="Calibri"/>
        <family val="2"/>
        <scheme val="minor"/>
      </rPr>
      <t xml:space="preserve"> </t>
    </r>
    <r>
      <rPr>
        <sz val="11"/>
        <color rgb="FFFF0000"/>
        <rFont val="Calibri"/>
        <family val="2"/>
        <scheme val="minor"/>
      </rPr>
      <t>[All questions must be answered]</t>
    </r>
  </si>
  <si>
    <t>Questions</t>
  </si>
  <si>
    <t>Response - 2021 Reporting</t>
  </si>
  <si>
    <t>Comments</t>
  </si>
  <si>
    <t>Measure</t>
  </si>
  <si>
    <t>Market</t>
  </si>
  <si>
    <t>Commercial</t>
  </si>
  <si>
    <t>This workbook contains the following tabs:</t>
  </si>
  <si>
    <t>Tab Name</t>
  </si>
  <si>
    <t>Required Data Entry?</t>
  </si>
  <si>
    <t>Tab Purpose</t>
  </si>
  <si>
    <t>Mandatory Questions</t>
  </si>
  <si>
    <t>Yes</t>
  </si>
  <si>
    <t>Insurers must answer questions on their data submission to ensure the submission is in alignment with the specifications outlined in the Implementation Manual.</t>
  </si>
  <si>
    <t>No</t>
  </si>
  <si>
    <t>Reference Tables</t>
  </si>
  <si>
    <t>Contents</t>
  </si>
  <si>
    <t>Did you submit performance according to the measure specifications included in the Implementation Manual?</t>
  </si>
  <si>
    <t>Table 1: Commercial Quality Measures - Low Performance Rates</t>
  </si>
  <si>
    <t>Table 2: Commercial Quality Measures - Potentially Aberrant Numerators/Denominators</t>
  </si>
  <si>
    <t>Description</t>
  </si>
  <si>
    <t>Steward</t>
  </si>
  <si>
    <t>Insurer Org ID</t>
  </si>
  <si>
    <t>Insurer Commercial Performance</t>
  </si>
  <si>
    <t>Insurer</t>
  </si>
  <si>
    <t>Validation by Market</t>
  </si>
  <si>
    <t xml:space="preserve">Insurer Org ID: </t>
  </si>
  <si>
    <t>[Input Required, see Insurer Org ID list in Reference Tables tab]</t>
  </si>
  <si>
    <t>Measure Name</t>
  </si>
  <si>
    <t>Performance Rate</t>
  </si>
  <si>
    <t>Table 1: Low Performance Rates - Commercial</t>
  </si>
  <si>
    <t>Insurer Org ID:</t>
  </si>
  <si>
    <t>Performance Period End Date</t>
  </si>
  <si>
    <t>Table 2: Potentially Aberrant Numerators/Denominators - Commercial</t>
  </si>
  <si>
    <t>NCQA</t>
  </si>
  <si>
    <t>Data Source</t>
  </si>
  <si>
    <t>Technical Specifications</t>
  </si>
  <si>
    <t>Admin</t>
  </si>
  <si>
    <t>Admin/Clinical Data</t>
  </si>
  <si>
    <t>Is there anything else you would like us to know about the data you submitted? If yes, please explain in the Comments section.</t>
  </si>
  <si>
    <t>Performance rates of less than 40% are highlighted in red, indicating a potential error.</t>
  </si>
  <si>
    <t>Numerators and denominators less than 30 are highlighted in red, indicating a potential error.</t>
  </si>
  <si>
    <t>Are the data for the requested reporting period (January 1st - December 31st of the requested calendar year)? If no, please indicate the performance period in the Comments section.</t>
  </si>
  <si>
    <t>Performance Period Beginning Date</t>
  </si>
  <si>
    <t>Insurance Carrier Organizational ID</t>
  </si>
  <si>
    <t>Aetna Health &amp; Life</t>
  </si>
  <si>
    <t>Anthem</t>
  </si>
  <si>
    <t>Cigna</t>
  </si>
  <si>
    <t>ConnectiCare</t>
  </si>
  <si>
    <t>UnitedHealthcare</t>
  </si>
  <si>
    <t>Advanced Network Org ID</t>
  </si>
  <si>
    <t>Advanced Network</t>
  </si>
  <si>
    <t>Community Medical Group</t>
  </si>
  <si>
    <t>Connecticut Children’s Medical Center</t>
  </si>
  <si>
    <t>Connecticut State Medical Society IPA</t>
  </si>
  <si>
    <t>Integrated Care Partners</t>
  </si>
  <si>
    <t>Northeast Medical Group</t>
  </si>
  <si>
    <t>OptumCare Network of Connecticut</t>
  </si>
  <si>
    <t>Prospect Connecticut Medical Foundation Inc. (dba Prospect Medical, Prospect Health Services, Prospect Holdings)</t>
  </si>
  <si>
    <t>Southern New England Health Care Organization (aka SOHO Health, Trinity Health of New England ACO, LLC)</t>
  </si>
  <si>
    <t>Value Care Alliance</t>
  </si>
  <si>
    <t>ProHealth</t>
  </si>
  <si>
    <t>Charter Oak Health Center</t>
  </si>
  <si>
    <t>CIFC Greater Danbury Community Health Center</t>
  </si>
  <si>
    <t>Community Health and Wellness Center of Greater Torrington</t>
  </si>
  <si>
    <t>Community Health Center</t>
  </si>
  <si>
    <t>Community Health Services</t>
  </si>
  <si>
    <t>Cornell Scott Hill Health Center</t>
  </si>
  <si>
    <t>Fair Haven Community Health Center</t>
  </si>
  <si>
    <t>Family Centers</t>
  </si>
  <si>
    <t>First Choice Community Health Centers</t>
  </si>
  <si>
    <t>Generations Family Health Center</t>
  </si>
  <si>
    <t>Norwalk Community Health Center</t>
  </si>
  <si>
    <t>Optimus Health Care, Inc.</t>
  </si>
  <si>
    <t>Southwest Community Health Center, Inc.</t>
  </si>
  <si>
    <t>Stamford Medical Group</t>
  </si>
  <si>
    <t>Starling Physicians</t>
  </si>
  <si>
    <t>UConn Medical Group</t>
  </si>
  <si>
    <t>United Community and Family Services</t>
  </si>
  <si>
    <t>WestMed Medical Group</t>
  </si>
  <si>
    <t>Wheeler Clinic</t>
  </si>
  <si>
    <t>Yale Medicine</t>
  </si>
  <si>
    <t>Controlling High Blood Pressure</t>
  </si>
  <si>
    <t>Percentage of patients 18 to 85 years of age who had a diagnosis of hypertension and whose blood pressure was adequately controlled (&lt;140/90 mmHg) during the measurement year</t>
  </si>
  <si>
    <t>Hemoglobin A1c (HbA1c) Control for Patients with Diabetes: HbA1c Poor Control</t>
  </si>
  <si>
    <t>Percentage of patients 18-75 years of age with diabetes who had hemoglobin A1c &gt; 9.0% during the measurement period</t>
  </si>
  <si>
    <r>
      <rPr>
        <b/>
        <i/>
        <sz val="11"/>
        <color theme="1"/>
        <rFont val="Calibri"/>
        <family val="2"/>
        <scheme val="minor"/>
      </rPr>
      <t>Note</t>
    </r>
    <r>
      <rPr>
        <i/>
        <sz val="11"/>
        <color theme="1"/>
        <rFont val="Calibri"/>
        <family val="2"/>
        <scheme val="minor"/>
      </rPr>
      <t>: For full measure specifications please see NCQA HEDIS specifications.</t>
    </r>
  </si>
  <si>
    <t>Controlling High Blood Pressure - Numerator</t>
  </si>
  <si>
    <t>Controlling High Blood Pressure - Denominator</t>
  </si>
  <si>
    <t>Controlling High Blood Pressure - Performance</t>
  </si>
  <si>
    <t>Hemoglobin A1c (HbA1c) Control for Patients with Diabetes: HbA1c Poor Control - Numerator</t>
  </si>
  <si>
    <t>Hemoglobin A1c (HbA1c) Control for Patients with Diabetes: HbA1c Poor Control - Denominator</t>
  </si>
  <si>
    <t>Hemoglobin A1c (HbA1c) Control for Patients with Diabetes: HbA1c Poor Control - Performance</t>
  </si>
  <si>
    <t>Phase 1 Measures</t>
  </si>
  <si>
    <t>Blue = OHS-calculated data </t>
  </si>
  <si>
    <t>Connecticut</t>
  </si>
  <si>
    <t>Advanced Network Commercial Performance</t>
  </si>
  <si>
    <t>Did you submit performance for the Advanced Network's entire attributed population for a given market, as outlined in the measure specifications (not necessarily limited to Connecticut residents)?</t>
  </si>
  <si>
    <t xml:space="preserve">Hemoglobin A1c (HbA1c) Control for Patients with Diabetes: HbA1c Poor Control </t>
  </si>
  <si>
    <t>Table 3: Low Performance Rates - Medicare Advantage</t>
  </si>
  <si>
    <t>Table 4: Potentially Aberrant Numerators/Denominators - Medicare Advantage</t>
  </si>
  <si>
    <t>Insurer Medicare Advantage Performance</t>
  </si>
  <si>
    <t>Advanced Network Medicare Advantage Performance</t>
  </si>
  <si>
    <t>Validation by Advanced Network</t>
  </si>
  <si>
    <t>Advanced Network Name</t>
  </si>
  <si>
    <t>This tab uses the insurer-level data you submitted in the Commercial and Medicare Advantage quality measures tabs to check for potentially aberrant rates and numerators/denominators.  Please review the data in this tab prior to submission.</t>
  </si>
  <si>
    <t>This tab uses the Advanced Network-level data you submitted in the Commercial and Medicare Advantage quality measures tab to check for potentially aberrant rates and numerators/denominators.  Please review the data in this tab prior to submission.</t>
  </si>
  <si>
    <t>Table 3: Medicare Advantage Quality Measures - Low Performance Rates</t>
  </si>
  <si>
    <t>Table 4: Medicare Advantage Quality Measures - Potentially Aberrant Numerators/Denominators</t>
  </si>
  <si>
    <t>Numerators and denominators less than 30 are highlighted in red, indicating a potential error  (Note: OHS recognizes that numerators/denominators for FQHC-based Advanced Networks may be below 30).</t>
  </si>
  <si>
    <t>Medicare Advantage</t>
  </si>
  <si>
    <t>This tab contains reference tables with the Insurer Org IDs, Advanced Network Org IDs and summaries of the measure specifications.</t>
  </si>
  <si>
    <t>Did you submit performance both at the insurer level and at the Advanced Network level for the Commercial market? If no, please explain in the Comments section.</t>
  </si>
  <si>
    <t>Did you submit performance both at the insurer level and at the Advanced Network level for the Medicare Advantage market? If no, please explain in the Comments section.</t>
  </si>
  <si>
    <r>
      <t>This tab uses insurer-provided information from the Commercial and Medicare Advantage tabs to flag potentia</t>
    </r>
    <r>
      <rPr>
        <strike/>
        <sz val="11"/>
        <rFont val="Calibri"/>
        <family val="2"/>
        <scheme val="minor"/>
      </rPr>
      <t>i</t>
    </r>
    <r>
      <rPr>
        <sz val="11"/>
        <rFont val="Calibri"/>
        <family val="2"/>
        <scheme val="minor"/>
      </rPr>
      <t>lly aberrant rates and/or numerators and denominators.  These summary tables are intended to help insurers validate their data prior to submission.
Insurers are not required to input any data in this tab.  Insurers should review this tab prior to submitting this file to ensure data are correct.</t>
    </r>
  </si>
  <si>
    <t>Asthma Medication Ratio (Ages 5-18) - Numerator</t>
  </si>
  <si>
    <t>Asthma Medication Ratio (Ages 19-64) - Denominator</t>
  </si>
  <si>
    <t>Asthma Medication Ratio (Ages 5-18) - Performance</t>
  </si>
  <si>
    <t>Asthma Medication Ratio (Ages 5-18) - Denominator</t>
  </si>
  <si>
    <t>Asthma Medication Ratio (Ages 19-64) - Numerator</t>
  </si>
  <si>
    <t>Asthma Medication Ratio (Ages 19-64) - Performance</t>
  </si>
  <si>
    <t>Asthma Medication Ratio (Ages 5-18)</t>
  </si>
  <si>
    <t>Asthma Medication Ratio (Ages 19-64)</t>
  </si>
  <si>
    <t>Percentage of patients (ages 5–18 and 19-64 years of age) who were identified as having persistent asthma and had a ratio of controller medications to total asthma medications of 0.50 or greater during the measurement year</t>
  </si>
  <si>
    <r>
      <t xml:space="preserve">Asthma Medication Ratio
</t>
    </r>
    <r>
      <rPr>
        <i/>
        <sz val="11"/>
        <color theme="1"/>
        <rFont val="Calibri"/>
        <family val="2"/>
        <scheme val="minor"/>
      </rPr>
      <t>(Ages 5-18 and Ages 19-64)</t>
    </r>
  </si>
  <si>
    <t>Commercial - 2022</t>
  </si>
  <si>
    <t>Medicare Advantage - 2022</t>
  </si>
  <si>
    <t>This tab is for insurers to submit 2022 commerical quality measure performance at the insurer level and by Advanced Network for the three Phase 1 Quality Benchmark measures.</t>
  </si>
  <si>
    <t>This tab is for insurers to submit 2022 Medicare Advantage quality measure performance at the insurer level and by Advanced Network for two of the Phase 1 Quality Benchmark measures.</t>
  </si>
  <si>
    <t>NCQA-HEDIS® MY 2022</t>
  </si>
  <si>
    <t>Commercial Quality Measure Performance Submission Template - 2022</t>
  </si>
  <si>
    <t>Medicare Advantage Quality Measure Performance Submission Template - 2022</t>
  </si>
  <si>
    <t>Did you follow NCQA HEDIS MY 2022 specifications? If no, please indicate specifications used in the Comments section.</t>
  </si>
  <si>
    <t>Wellcare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</si>
</sst>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color theme="4"/>
      <name val="Calibri"/>
      <family val="2"/>
      <scheme val="minor"/>
    </font>
    <font>
      <b/>
      <u/>
      <sz val="11"/>
      <color theme="0"/>
      <name val="Calibri"/>
      <family val="2"/>
      <scheme val="minor"/>
    </font>
    <font>
      <u/>
      <sz val="11"/>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i/>
      <sz val="11"/>
      <color theme="1"/>
      <name val="Calibri"/>
      <family val="2"/>
      <scheme val="minor"/>
    </font>
    <font>
      <strike/>
      <sz val="11"/>
      <name val="Calibri"/>
      <family val="2"/>
      <scheme val="minor"/>
    </font>
    <font>
      <b/>
      <sz val="11"/>
      <name val="Calibri"/>
      <family val="2"/>
      <scheme val="minor"/>
    </font>
    <font>
      <b/>
      <i/>
      <sz val="11"/>
      <color theme="1"/>
      <name val="Calibri"/>
      <family val="2"/>
      <scheme val="minor"/>
    </font>
    <font>
      <sz val="8"/>
      <name val="Calibri"/>
      <family val="2"/>
      <scheme val="minor"/>
    </font>
  </fonts>
  <fills count="9">
    <fill>
      <patternFill patternType="none"/>
    </fill>
    <fill>
      <patternFill patternType="gray125"/>
    </fill>
    <fill>
      <patternFill patternType="solid">
        <fgColor theme="4"/>
        <bgColor indexed="64"/>
      </patternFill>
    </fill>
    <fill>
      <patternFill patternType="solid">
        <fgColor theme="6" tint="-0.499984740745262"/>
        <bgColor indexed="64"/>
      </patternFill>
    </fill>
    <fill>
      <patternFill patternType="solid">
        <fgColor theme="8" tint="-0.499984740745262"/>
        <bgColor indexed="64"/>
      </patternFill>
    </fill>
    <fill>
      <patternFill patternType="solid">
        <fgColor theme="6" tint="0.59999389629810485"/>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4" tint="-0.249977111117893"/>
        <bgColor indexed="64"/>
      </patternFill>
    </fill>
  </fills>
  <borders count="2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29">
    <xf numFmtId="0" fontId="0" fillId="0" borderId="0" xfId="0"/>
    <xf numFmtId="0" fontId="4" fillId="0" borderId="0" xfId="0" applyFont="1"/>
    <xf numFmtId="0" fontId="5" fillId="0" borderId="0" xfId="0" applyFont="1"/>
    <xf numFmtId="0" fontId="0" fillId="0" borderId="2" xfId="0" applyBorder="1"/>
    <xf numFmtId="0" fontId="3" fillId="0" borderId="0" xfId="0" applyFont="1"/>
    <xf numFmtId="0" fontId="2" fillId="2" borderId="2" xfId="0" applyFont="1" applyFill="1" applyBorder="1"/>
    <xf numFmtId="0" fontId="2" fillId="4" borderId="2" xfId="0" applyFont="1" applyFill="1" applyBorder="1" applyAlignment="1">
      <alignment wrapText="1"/>
    </xf>
    <xf numFmtId="9" fontId="0" fillId="0" borderId="2" xfId="1" applyFont="1" applyBorder="1"/>
    <xf numFmtId="0" fontId="8" fillId="0" borderId="0" xfId="0" applyFont="1"/>
    <xf numFmtId="0" fontId="9" fillId="0" borderId="0" xfId="0" applyFont="1"/>
    <xf numFmtId="0" fontId="10" fillId="0" borderId="0" xfId="0" applyFont="1"/>
    <xf numFmtId="0" fontId="12" fillId="0" borderId="0" xfId="0" applyFont="1"/>
    <xf numFmtId="0" fontId="14" fillId="0" borderId="0" xfId="0" applyFont="1"/>
    <xf numFmtId="0" fontId="0" fillId="0" borderId="7" xfId="0" applyBorder="1" applyAlignment="1">
      <alignment horizontal="center"/>
    </xf>
    <xf numFmtId="1" fontId="0" fillId="0" borderId="8" xfId="0" applyNumberFormat="1" applyBorder="1" applyAlignment="1">
      <alignment horizontal="center" wrapText="1"/>
    </xf>
    <xf numFmtId="0" fontId="0" fillId="0" borderId="2" xfId="0" applyBorder="1" applyAlignment="1">
      <alignment horizontal="left" vertical="center" wrapText="1"/>
    </xf>
    <xf numFmtId="0" fontId="2" fillId="2" borderId="5" xfId="0" applyFont="1" applyFill="1" applyBorder="1" applyAlignment="1">
      <alignment horizontal="center" wrapText="1"/>
    </xf>
    <xf numFmtId="0" fontId="2" fillId="2" borderId="4" xfId="0" applyFont="1" applyFill="1" applyBorder="1" applyAlignment="1">
      <alignment horizontal="center" wrapText="1"/>
    </xf>
    <xf numFmtId="0" fontId="2" fillId="2" borderId="6" xfId="0" applyFont="1" applyFill="1" applyBorder="1" applyAlignment="1">
      <alignment horizontal="center" wrapText="1"/>
    </xf>
    <xf numFmtId="0" fontId="0" fillId="7" borderId="2" xfId="0" applyFill="1" applyBorder="1"/>
    <xf numFmtId="0" fontId="0" fillId="0" borderId="7" xfId="0" applyBorder="1" applyAlignment="1">
      <alignment horizontal="left" vertical="center" wrapText="1"/>
    </xf>
    <xf numFmtId="0" fontId="0" fillId="0" borderId="9" xfId="0" applyBorder="1" applyAlignment="1">
      <alignment horizontal="left" vertical="center" wrapText="1"/>
    </xf>
    <xf numFmtId="164" fontId="6" fillId="0" borderId="0" xfId="1" applyNumberFormat="1" applyFont="1" applyBorder="1" applyAlignment="1">
      <alignment horizontal="center"/>
    </xf>
    <xf numFmtId="1" fontId="0" fillId="0" borderId="2" xfId="1" applyNumberFormat="1" applyFont="1" applyBorder="1"/>
    <xf numFmtId="0" fontId="0" fillId="0" borderId="2" xfId="0" applyBorder="1" applyAlignment="1">
      <alignment horizontal="center"/>
    </xf>
    <xf numFmtId="0" fontId="0" fillId="3" borderId="12" xfId="0" applyFill="1" applyBorder="1"/>
    <xf numFmtId="0" fontId="4" fillId="3" borderId="13" xfId="0" applyFont="1" applyFill="1" applyBorder="1"/>
    <xf numFmtId="0" fontId="4" fillId="3" borderId="15" xfId="0" applyFont="1" applyFill="1" applyBorder="1" applyAlignment="1">
      <alignment horizontal="center" wrapText="1"/>
    </xf>
    <xf numFmtId="0" fontId="4" fillId="3" borderId="0" xfId="0" applyFont="1" applyFill="1" applyAlignment="1">
      <alignment horizontal="center" wrapText="1"/>
    </xf>
    <xf numFmtId="0" fontId="4" fillId="6" borderId="0" xfId="0" applyFont="1" applyFill="1" applyAlignment="1">
      <alignment horizontal="center" wrapText="1"/>
    </xf>
    <xf numFmtId="164" fontId="6" fillId="0" borderId="20" xfId="1" applyNumberFormat="1" applyFont="1" applyBorder="1" applyAlignment="1">
      <alignment horizontal="center"/>
    </xf>
    <xf numFmtId="164" fontId="6" fillId="0" borderId="16" xfId="1" applyNumberFormat="1" applyFont="1" applyBorder="1" applyAlignment="1">
      <alignment horizontal="center"/>
    </xf>
    <xf numFmtId="1" fontId="0" fillId="0" borderId="2" xfId="0" applyNumberFormat="1" applyBorder="1" applyAlignment="1">
      <alignment horizontal="center" vertical="center" wrapText="1"/>
    </xf>
    <xf numFmtId="0" fontId="0" fillId="0" borderId="2" xfId="0" applyBorder="1" applyAlignment="1">
      <alignment horizontal="center" vertical="center"/>
    </xf>
    <xf numFmtId="0" fontId="4" fillId="0" borderId="2" xfId="0" applyFont="1" applyBorder="1" applyAlignment="1">
      <alignment horizontal="left" vertical="center"/>
    </xf>
    <xf numFmtId="14" fontId="0" fillId="0" borderId="0" xfId="0" applyNumberFormat="1"/>
    <xf numFmtId="1" fontId="0" fillId="0" borderId="0" xfId="0" applyNumberFormat="1"/>
    <xf numFmtId="0" fontId="4" fillId="8" borderId="5" xfId="0" applyFont="1" applyFill="1" applyBorder="1" applyAlignment="1">
      <alignment horizontal="center"/>
    </xf>
    <xf numFmtId="0" fontId="4" fillId="8" borderId="6" xfId="0" applyFont="1" applyFill="1" applyBorder="1" applyAlignment="1">
      <alignment horizontal="center"/>
    </xf>
    <xf numFmtId="0" fontId="0" fillId="0" borderId="9" xfId="0" applyBorder="1" applyAlignment="1">
      <alignment horizontal="center"/>
    </xf>
    <xf numFmtId="1" fontId="0" fillId="0" borderId="10" xfId="0" applyNumberFormat="1" applyBorder="1" applyAlignment="1">
      <alignment horizontal="center" wrapText="1"/>
    </xf>
    <xf numFmtId="0" fontId="4" fillId="8" borderId="5" xfId="0" applyFont="1" applyFill="1" applyBorder="1" applyAlignment="1">
      <alignment horizontal="center" wrapText="1"/>
    </xf>
    <xf numFmtId="0" fontId="2" fillId="8" borderId="5" xfId="0" applyFont="1" applyFill="1" applyBorder="1" applyAlignment="1">
      <alignment horizontal="center" wrapText="1"/>
    </xf>
    <xf numFmtId="0" fontId="2" fillId="8" borderId="4" xfId="0" applyFont="1" applyFill="1" applyBorder="1" applyAlignment="1">
      <alignment horizontal="center" wrapText="1"/>
    </xf>
    <xf numFmtId="0" fontId="2" fillId="8" borderId="6" xfId="0" applyFont="1" applyFill="1" applyBorder="1" applyAlignment="1">
      <alignment horizontal="center" wrapText="1"/>
    </xf>
    <xf numFmtId="0" fontId="0" fillId="0" borderId="2" xfId="0" applyBorder="1" applyAlignment="1">
      <alignment horizontal="center" vertical="center" wrapText="1"/>
    </xf>
    <xf numFmtId="1" fontId="0" fillId="0" borderId="8" xfId="0" applyNumberFormat="1" applyBorder="1" applyAlignment="1">
      <alignment horizontal="left" vertical="center" wrapText="1"/>
    </xf>
    <xf numFmtId="0" fontId="0" fillId="0" borderId="3" xfId="0" applyBorder="1" applyAlignment="1">
      <alignment horizontal="center" vertical="center" wrapText="1"/>
    </xf>
    <xf numFmtId="1" fontId="0" fillId="0" borderId="10" xfId="0" applyNumberFormat="1" applyBorder="1" applyAlignment="1">
      <alignment horizontal="left" vertical="center" wrapText="1"/>
    </xf>
    <xf numFmtId="0" fontId="12" fillId="0" borderId="0" xfId="0" applyFont="1" applyAlignment="1">
      <alignment horizontal="left" vertical="center"/>
    </xf>
    <xf numFmtId="1" fontId="0" fillId="0" borderId="8" xfId="0" applyNumberFormat="1" applyBorder="1" applyAlignment="1">
      <alignment horizontal="center" vertical="center" wrapText="1"/>
    </xf>
    <xf numFmtId="2" fontId="4" fillId="6" borderId="12" xfId="0" applyNumberFormat="1" applyFont="1" applyFill="1" applyBorder="1" applyAlignment="1">
      <alignment horizontal="center" wrapText="1"/>
    </xf>
    <xf numFmtId="2" fontId="4" fillId="6" borderId="13" xfId="0" applyNumberFormat="1" applyFont="1" applyFill="1" applyBorder="1" applyAlignment="1">
      <alignment horizontal="center" wrapText="1"/>
    </xf>
    <xf numFmtId="0" fontId="4" fillId="6" borderId="14" xfId="0" applyFont="1" applyFill="1" applyBorder="1" applyAlignment="1">
      <alignment horizontal="center" wrapText="1"/>
    </xf>
    <xf numFmtId="0" fontId="4" fillId="6" borderId="12" xfId="0" applyFont="1" applyFill="1" applyBorder="1" applyAlignment="1">
      <alignment horizontal="center" wrapText="1"/>
    </xf>
    <xf numFmtId="0" fontId="4" fillId="6" borderId="13" xfId="0" applyFont="1" applyFill="1" applyBorder="1" applyAlignment="1">
      <alignment horizontal="center" wrapText="1"/>
    </xf>
    <xf numFmtId="164" fontId="6" fillId="0" borderId="23" xfId="1" applyNumberFormat="1" applyFont="1" applyBorder="1" applyAlignment="1">
      <alignment horizontal="center"/>
    </xf>
    <xf numFmtId="0" fontId="4" fillId="8" borderId="14" xfId="0" applyFont="1" applyFill="1" applyBorder="1" applyAlignment="1">
      <alignment horizontal="center" wrapText="1"/>
    </xf>
    <xf numFmtId="0" fontId="4" fillId="8" borderId="12" xfId="0" applyFont="1" applyFill="1" applyBorder="1" applyAlignment="1">
      <alignment horizontal="center" wrapText="1"/>
    </xf>
    <xf numFmtId="0" fontId="4" fillId="8" borderId="13" xfId="0" applyFont="1" applyFill="1" applyBorder="1" applyAlignment="1">
      <alignment horizontal="center" wrapText="1"/>
    </xf>
    <xf numFmtId="0" fontId="4" fillId="8" borderId="0" xfId="0" applyFont="1" applyFill="1" applyAlignment="1">
      <alignment horizontal="center" wrapText="1"/>
    </xf>
    <xf numFmtId="0" fontId="2" fillId="8" borderId="2" xfId="0" applyFont="1" applyFill="1" applyBorder="1" applyAlignment="1">
      <alignment wrapText="1"/>
    </xf>
    <xf numFmtId="1" fontId="0" fillId="0" borderId="2" xfId="0" applyNumberFormat="1" applyBorder="1" applyAlignment="1">
      <alignment horizontal="center"/>
    </xf>
    <xf numFmtId="1" fontId="0" fillId="0" borderId="2" xfId="0" applyNumberFormat="1" applyBorder="1" applyAlignment="1">
      <alignment horizontal="left" wrapText="1"/>
    </xf>
    <xf numFmtId="0" fontId="4" fillId="8" borderId="16" xfId="0" applyFont="1" applyFill="1" applyBorder="1" applyAlignment="1">
      <alignment horizontal="center" wrapText="1"/>
    </xf>
    <xf numFmtId="1" fontId="0" fillId="0" borderId="0" xfId="0" applyNumberFormat="1" applyAlignment="1">
      <alignment horizontal="center"/>
    </xf>
    <xf numFmtId="1" fontId="0" fillId="0" borderId="0" xfId="0" applyNumberFormat="1" applyAlignment="1">
      <alignment horizontal="left" wrapText="1"/>
    </xf>
    <xf numFmtId="0" fontId="0" fillId="0" borderId="0" xfId="0" applyAlignment="1">
      <alignment horizontal="center"/>
    </xf>
    <xf numFmtId="0" fontId="14" fillId="0" borderId="0" xfId="0" applyFont="1" applyAlignment="1">
      <alignment horizontal="center"/>
    </xf>
    <xf numFmtId="0" fontId="4" fillId="0" borderId="0" xfId="0" applyFont="1" applyAlignment="1">
      <alignment horizontal="center"/>
    </xf>
    <xf numFmtId="0" fontId="4" fillId="3" borderId="12" xfId="0" applyFont="1" applyFill="1" applyBorder="1"/>
    <xf numFmtId="0" fontId="4" fillId="6" borderId="16" xfId="0" applyFont="1" applyFill="1" applyBorder="1" applyAlignment="1">
      <alignment horizontal="center" wrapText="1"/>
    </xf>
    <xf numFmtId="0" fontId="4" fillId="3" borderId="14" xfId="0" applyFont="1" applyFill="1" applyBorder="1"/>
    <xf numFmtId="0" fontId="4" fillId="3" borderId="16" xfId="0" applyFont="1" applyFill="1" applyBorder="1" applyAlignment="1">
      <alignment horizontal="center" wrapText="1"/>
    </xf>
    <xf numFmtId="0" fontId="11" fillId="0" borderId="2" xfId="0" applyFont="1" applyBorder="1" applyAlignment="1">
      <alignment horizontal="left" vertical="center" wrapText="1"/>
    </xf>
    <xf numFmtId="0" fontId="0" fillId="0" borderId="7" xfId="0" applyBorder="1" applyAlignment="1">
      <alignment horizontal="center" vertical="center"/>
    </xf>
    <xf numFmtId="1" fontId="0" fillId="0" borderId="7" xfId="0" applyNumberFormat="1" applyBorder="1" applyAlignment="1">
      <alignment horizontal="center" vertical="center"/>
    </xf>
    <xf numFmtId="164" fontId="6" fillId="0" borderId="20" xfId="1" applyNumberFormat="1" applyFont="1" applyBorder="1" applyAlignment="1" applyProtection="1">
      <alignment horizontal="center"/>
    </xf>
    <xf numFmtId="0" fontId="0" fillId="0" borderId="17" xfId="0" applyBorder="1" applyAlignment="1" applyProtection="1">
      <alignment horizontal="center"/>
      <protection locked="0"/>
    </xf>
    <xf numFmtId="14" fontId="0" fillId="0" borderId="17" xfId="0" applyNumberFormat="1" applyBorder="1" applyProtection="1">
      <protection locked="0"/>
    </xf>
    <xf numFmtId="14" fontId="0" fillId="0" borderId="18" xfId="0" applyNumberFormat="1" applyBorder="1" applyProtection="1">
      <protection locked="0"/>
    </xf>
    <xf numFmtId="1" fontId="0" fillId="0" borderId="17" xfId="0" applyNumberFormat="1" applyBorder="1" applyProtection="1">
      <protection locked="0"/>
    </xf>
    <xf numFmtId="1" fontId="0" fillId="0" borderId="19" xfId="0" applyNumberFormat="1" applyBorder="1" applyProtection="1">
      <protection locked="0"/>
    </xf>
    <xf numFmtId="1" fontId="0" fillId="0" borderId="21" xfId="0" applyNumberFormat="1" applyBorder="1" applyProtection="1">
      <protection locked="0"/>
    </xf>
    <xf numFmtId="1" fontId="0" fillId="0" borderId="22" xfId="0" applyNumberFormat="1" applyBorder="1" applyProtection="1">
      <protection locked="0"/>
    </xf>
    <xf numFmtId="0" fontId="0" fillId="0" borderId="15" xfId="0" applyBorder="1" applyAlignment="1" applyProtection="1">
      <alignment horizontal="center"/>
      <protection locked="0"/>
    </xf>
    <xf numFmtId="14" fontId="0" fillId="0" borderId="15" xfId="0" applyNumberFormat="1" applyBorder="1" applyProtection="1">
      <protection locked="0"/>
    </xf>
    <xf numFmtId="14" fontId="0" fillId="0" borderId="16" xfId="0" applyNumberFormat="1" applyBorder="1" applyProtection="1">
      <protection locked="0"/>
    </xf>
    <xf numFmtId="14" fontId="0" fillId="0" borderId="20" xfId="0" applyNumberFormat="1" applyBorder="1" applyProtection="1">
      <protection locked="0"/>
    </xf>
    <xf numFmtId="0" fontId="0" fillId="0" borderId="0" xfId="0" applyProtection="1">
      <protection locked="0"/>
    </xf>
    <xf numFmtId="0" fontId="0" fillId="0" borderId="19" xfId="0" applyBorder="1" applyProtection="1">
      <protection locked="0"/>
    </xf>
    <xf numFmtId="0" fontId="0" fillId="0" borderId="15" xfId="0" applyBorder="1" applyProtection="1">
      <protection locked="0"/>
    </xf>
    <xf numFmtId="0" fontId="0" fillId="0" borderId="17" xfId="0" applyBorder="1" applyProtection="1">
      <protection locked="0"/>
    </xf>
    <xf numFmtId="14" fontId="0" fillId="0" borderId="24" xfId="0" applyNumberFormat="1" applyBorder="1" applyProtection="1">
      <protection locked="0"/>
    </xf>
    <xf numFmtId="0" fontId="0" fillId="0" borderId="2"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2" xfId="0" applyBorder="1" applyAlignment="1" applyProtection="1">
      <alignment horizontal="center"/>
      <protection locked="0"/>
    </xf>
    <xf numFmtId="0" fontId="4" fillId="5" borderId="0" xfId="0" applyFont="1" applyFill="1" applyAlignment="1">
      <alignment horizontal="center"/>
    </xf>
    <xf numFmtId="0" fontId="4" fillId="5" borderId="17" xfId="0" applyFont="1" applyFill="1" applyBorder="1" applyAlignment="1">
      <alignment horizontal="center"/>
    </xf>
    <xf numFmtId="0" fontId="4" fillId="5" borderId="19" xfId="0" applyFont="1" applyFill="1" applyBorder="1" applyAlignment="1">
      <alignment horizontal="center"/>
    </xf>
    <xf numFmtId="0" fontId="4" fillId="5" borderId="21" xfId="0" applyFont="1" applyFill="1" applyBorder="1" applyAlignment="1">
      <alignment horizontal="center"/>
    </xf>
    <xf numFmtId="0" fontId="4" fillId="5" borderId="22" xfId="0" applyFont="1" applyFill="1" applyBorder="1" applyAlignment="1">
      <alignment horizontal="center"/>
    </xf>
    <xf numFmtId="0" fontId="4" fillId="5" borderId="23" xfId="0" applyFont="1" applyFill="1" applyBorder="1" applyAlignment="1">
      <alignment horizontal="center"/>
    </xf>
    <xf numFmtId="0" fontId="4" fillId="5" borderId="13" xfId="0" applyFont="1" applyFill="1" applyBorder="1" applyAlignment="1">
      <alignment horizontal="center"/>
    </xf>
    <xf numFmtId="0" fontId="4" fillId="5" borderId="14" xfId="0" applyFont="1" applyFill="1" applyBorder="1" applyAlignment="1">
      <alignment horizontal="center"/>
    </xf>
    <xf numFmtId="0" fontId="2" fillId="8" borderId="3" xfId="0" applyFont="1" applyFill="1" applyBorder="1" applyAlignment="1">
      <alignment horizontal="center"/>
    </xf>
    <xf numFmtId="0" fontId="2" fillId="8" borderId="4" xfId="0" applyFont="1" applyFill="1" applyBorder="1" applyAlignment="1">
      <alignment horizontal="center"/>
    </xf>
    <xf numFmtId="0" fontId="2" fillId="8" borderId="8" xfId="0" applyFont="1" applyFill="1" applyBorder="1" applyAlignment="1">
      <alignment horizontal="center"/>
    </xf>
    <xf numFmtId="0" fontId="2" fillId="8" borderId="11" xfId="0" applyFont="1" applyFill="1" applyBorder="1" applyAlignment="1">
      <alignment horizontal="center"/>
    </xf>
    <xf numFmtId="0" fontId="2" fillId="4" borderId="2" xfId="0" applyFont="1" applyFill="1" applyBorder="1" applyAlignment="1">
      <alignment horizontal="center" wrapText="1"/>
    </xf>
    <xf numFmtId="0" fontId="2" fillId="4" borderId="6" xfId="0" applyFont="1" applyFill="1" applyBorder="1" applyAlignment="1">
      <alignment horizontal="center"/>
    </xf>
    <xf numFmtId="0" fontId="2" fillId="4" borderId="25" xfId="0" applyFont="1" applyFill="1" applyBorder="1" applyAlignment="1">
      <alignment horizontal="center"/>
    </xf>
    <xf numFmtId="0" fontId="2" fillId="8" borderId="3" xfId="0" applyFont="1" applyFill="1" applyBorder="1" applyAlignment="1">
      <alignment horizontal="center" wrapText="1"/>
    </xf>
    <xf numFmtId="0" fontId="2" fillId="8" borderId="1" xfId="0" applyFont="1" applyFill="1" applyBorder="1" applyAlignment="1">
      <alignment horizontal="center" wrapText="1"/>
    </xf>
    <xf numFmtId="0" fontId="2" fillId="8" borderId="4" xfId="0" applyFont="1" applyFill="1" applyBorder="1" applyAlignment="1">
      <alignment horizontal="center" wrapText="1"/>
    </xf>
    <xf numFmtId="0" fontId="2" fillId="8" borderId="1" xfId="0" applyFont="1" applyFill="1" applyBorder="1" applyAlignment="1">
      <alignment horizontal="center"/>
    </xf>
    <xf numFmtId="0" fontId="2" fillId="8" borderId="2" xfId="0" applyFont="1" applyFill="1" applyBorder="1" applyAlignment="1">
      <alignment horizontal="center" wrapText="1"/>
    </xf>
    <xf numFmtId="0" fontId="7" fillId="8" borderId="8" xfId="0" applyFont="1" applyFill="1" applyBorder="1" applyAlignment="1">
      <alignment horizontal="center"/>
    </xf>
    <xf numFmtId="0" fontId="7" fillId="8" borderId="11" xfId="0" applyFont="1" applyFill="1" applyBorder="1" applyAlignment="1">
      <alignment horizontal="center"/>
    </xf>
    <xf numFmtId="0" fontId="2" fillId="4" borderId="3" xfId="0" applyFont="1" applyFill="1" applyBorder="1" applyAlignment="1">
      <alignment horizontal="center" wrapText="1"/>
    </xf>
    <xf numFmtId="0" fontId="2" fillId="4" borderId="4" xfId="0" applyFont="1" applyFill="1" applyBorder="1" applyAlignment="1">
      <alignment horizontal="center" wrapText="1"/>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1" xfId="0" applyFont="1" applyFill="1" applyBorder="1" applyAlignment="1">
      <alignment horizontal="center" wrapText="1"/>
    </xf>
    <xf numFmtId="0" fontId="2" fillId="4" borderId="1" xfId="0" applyFont="1" applyFill="1" applyBorder="1" applyAlignment="1">
      <alignment horizontal="center"/>
    </xf>
    <xf numFmtId="0" fontId="7" fillId="4" borderId="6" xfId="0" applyFont="1" applyFill="1" applyBorder="1" applyAlignment="1">
      <alignment horizontal="center"/>
    </xf>
    <xf numFmtId="0" fontId="7" fillId="4" borderId="25" xfId="0" applyFont="1" applyFill="1" applyBorder="1" applyAlignment="1">
      <alignment horizontal="center"/>
    </xf>
    <xf numFmtId="1" fontId="0" fillId="0" borderId="9" xfId="0" applyNumberFormat="1" applyBorder="1" applyAlignment="1">
      <alignment horizontal="center" vertical="center"/>
    </xf>
  </cellXfs>
  <cellStyles count="2">
    <cellStyle name="Normal" xfId="0" builtinId="0"/>
    <cellStyle name="Percent" xfId="1" builtinId="5"/>
  </cellStyles>
  <dxfs count="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4"/>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4"/>
        <name val="Calibri"/>
        <family val="2"/>
        <scheme val="minor"/>
      </font>
      <numFmt numFmtId="164" formatCode="0.0%"/>
      <alignment horizontal="center"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4"/>
        <name val="Calibri"/>
        <family val="2"/>
        <scheme val="minor"/>
      </font>
      <numFmt numFmtId="1" formatCode="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4"/>
        <name val="Calibri"/>
        <family val="2"/>
        <scheme val="minor"/>
      </font>
      <numFmt numFmtId="1" formatCode="0"/>
      <alignment horizontal="center" vertical="bottom" textRotation="0" wrapText="0" indent="0" justifyLastLine="0" shrinkToFit="0" readingOrder="0"/>
      <border diagonalUp="0" diagonalDown="0" outline="0">
        <left style="medium">
          <color indexed="64"/>
        </left>
        <right/>
        <top/>
        <bottom/>
      </border>
      <protection locked="0" hidden="0"/>
    </dxf>
    <dxf>
      <font>
        <b val="0"/>
        <i val="0"/>
        <strike val="0"/>
        <condense val="0"/>
        <extend val="0"/>
        <outline val="0"/>
        <shadow val="0"/>
        <u val="none"/>
        <vertAlign val="baseline"/>
        <sz val="11"/>
        <color theme="4"/>
        <name val="Calibri"/>
        <family val="2"/>
        <scheme val="minor"/>
      </font>
      <numFmt numFmtId="164" formatCode="0.0%"/>
      <alignment horizontal="center"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4"/>
        <name val="Calibri"/>
        <family val="2"/>
        <scheme val="minor"/>
      </font>
      <numFmt numFmtId="1" formatCode="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4"/>
        <name val="Calibri"/>
        <family val="2"/>
        <scheme val="minor"/>
      </font>
      <numFmt numFmtId="1" formatCode="0"/>
      <alignment horizontal="center" vertical="bottom" textRotation="0" wrapText="0" indent="0" justifyLastLine="0" shrinkToFit="0" readingOrder="0"/>
      <border diagonalUp="0" diagonalDown="0" outline="0">
        <left style="medium">
          <color indexed="64"/>
        </left>
        <right/>
        <top/>
        <bottom/>
      </border>
      <protection locked="0" hidden="0"/>
    </dxf>
    <dxf>
      <numFmt numFmtId="19" formatCode="m/d/yyyy"/>
      <border diagonalUp="0" diagonalDown="0" outline="0">
        <left style="thin">
          <color indexed="64"/>
        </left>
        <right style="medium">
          <color indexed="64"/>
        </right>
        <top/>
        <bottom/>
      </border>
      <protection locked="0" hidden="0"/>
    </dxf>
    <dxf>
      <numFmt numFmtId="19" formatCode="m/d/yyyy"/>
      <border diagonalUp="0" diagonalDown="0" outline="0">
        <left style="medium">
          <color indexed="64"/>
        </left>
        <top/>
        <bottom/>
      </border>
      <protection locked="0" hidden="0"/>
    </dxf>
    <dxf>
      <alignment horizontal="center" vertical="bottom" textRotation="0" wrapText="0" indent="0" justifyLastLine="0" shrinkToFit="0" readingOrder="0"/>
      <border diagonalUp="0" diagonalDown="0" outline="0">
        <right style="thin">
          <color indexed="64"/>
        </right>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4" tint="-0.499984740745262"/>
        </patternFill>
      </fill>
      <alignment horizontal="center" vertical="bottom" textRotation="0" wrapText="1" indent="0" justifyLastLine="0" shrinkToFit="0" readingOrder="0"/>
    </dxf>
    <dxf>
      <font>
        <b val="0"/>
        <i val="0"/>
        <strike val="0"/>
        <condense val="0"/>
        <extend val="0"/>
        <outline val="0"/>
        <shadow val="0"/>
        <u val="none"/>
        <vertAlign val="baseline"/>
        <sz val="11"/>
        <color theme="4"/>
        <name val="Calibri"/>
        <family val="2"/>
        <scheme val="minor"/>
      </font>
      <numFmt numFmtId="164" formatCode="0.0%"/>
      <alignment horizontal="center"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4"/>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4"/>
        <name val="Calibri"/>
        <family val="2"/>
        <scheme val="minor"/>
      </font>
      <alignment horizontal="center" vertical="bottom" textRotation="0" wrapText="0" indent="0" justifyLastLine="0" shrinkToFit="0" readingOrder="0"/>
      <border diagonalUp="0" diagonalDown="0" outline="0">
        <left style="medium">
          <color indexed="64"/>
        </left>
        <right/>
        <top/>
        <bottom/>
      </border>
      <protection locked="0" hidden="0"/>
    </dxf>
    <dxf>
      <font>
        <b val="0"/>
        <i val="0"/>
        <strike val="0"/>
        <condense val="0"/>
        <extend val="0"/>
        <outline val="0"/>
        <shadow val="0"/>
        <u val="none"/>
        <vertAlign val="baseline"/>
        <sz val="11"/>
        <color theme="4"/>
        <name val="Calibri"/>
        <family val="2"/>
        <scheme val="minor"/>
      </font>
      <numFmt numFmtId="164" formatCode="0.0%"/>
      <alignment horizontal="center"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4"/>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4"/>
        <name val="Calibri"/>
        <family val="2"/>
        <scheme val="minor"/>
      </font>
      <alignment horizontal="center" vertical="bottom" textRotation="0" wrapText="0" indent="0" justifyLastLine="0" shrinkToFit="0" readingOrder="0"/>
      <border diagonalUp="0" diagonalDown="0" outline="0">
        <left style="medium">
          <color indexed="64"/>
        </left>
        <right/>
        <top/>
        <bottom/>
      </border>
      <protection locked="0" hidden="0"/>
    </dxf>
    <dxf>
      <numFmt numFmtId="19" formatCode="m/d/yyyy"/>
      <border diagonalUp="0" diagonalDown="0" outline="0">
        <left/>
        <right style="medium">
          <color indexed="64"/>
        </right>
        <top/>
        <bottom/>
      </border>
      <protection locked="0" hidden="0"/>
    </dxf>
    <dxf>
      <numFmt numFmtId="19" formatCode="m/d/yyyy"/>
      <border diagonalUp="0" diagonalDown="0" outline="0">
        <left style="medium">
          <color indexed="64"/>
        </left>
        <right/>
        <top/>
        <bottom/>
      </border>
      <protection locked="0" hidden="0"/>
    </dxf>
    <dxf>
      <alignment horizontal="center" vertical="bottom" textRotation="0" wrapText="0" indent="0" justifyLastLine="0" shrinkToFit="0" readingOrder="0"/>
      <border diagonalUp="0" diagonalDown="0" outline="0">
        <left style="medium">
          <color indexed="64"/>
        </left>
        <right style="medium">
          <color indexed="64"/>
        </right>
        <top/>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4" tint="-0.499984740745262"/>
        </patternFill>
      </fill>
      <alignment horizontal="center" vertical="bottom" textRotation="0" wrapText="1" indent="0" justifyLastLine="0" shrinkToFit="0" readingOrder="0"/>
    </dxf>
    <dxf>
      <font>
        <b val="0"/>
        <i val="0"/>
        <strike val="0"/>
        <condense val="0"/>
        <extend val="0"/>
        <outline val="0"/>
        <shadow val="0"/>
        <u val="none"/>
        <vertAlign val="baseline"/>
        <sz val="11"/>
        <color theme="4"/>
        <name val="Calibri"/>
        <family val="2"/>
        <scheme val="minor"/>
      </font>
      <numFmt numFmtId="164" formatCode="0.0%"/>
      <alignment horizontal="center"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4"/>
        <name val="Calibri"/>
        <family val="2"/>
        <scheme val="minor"/>
      </font>
      <numFmt numFmtId="1" formatCode="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4"/>
        <name val="Calibri"/>
        <family val="2"/>
        <scheme val="minor"/>
      </font>
      <numFmt numFmtId="1" formatCode="0"/>
      <alignment horizontal="center" vertical="bottom" textRotation="0" wrapText="0" indent="0" justifyLastLine="0" shrinkToFit="0" readingOrder="0"/>
      <border diagonalUp="0" diagonalDown="0" outline="0">
        <left style="medium">
          <color indexed="64"/>
        </left>
        <right/>
        <top/>
        <bottom/>
      </border>
      <protection locked="0" hidden="0"/>
    </dxf>
    <dxf>
      <font>
        <b val="0"/>
        <i val="0"/>
        <strike val="0"/>
        <condense val="0"/>
        <extend val="0"/>
        <outline val="0"/>
        <shadow val="0"/>
        <u val="none"/>
        <vertAlign val="baseline"/>
        <sz val="11"/>
        <color theme="4"/>
        <name val="Calibri"/>
        <family val="2"/>
        <scheme val="minor"/>
      </font>
      <numFmt numFmtId="164" formatCode="0.0%"/>
      <alignment horizontal="center"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4"/>
        <name val="Calibri"/>
        <family val="2"/>
        <scheme val="minor"/>
      </font>
      <numFmt numFmtId="1" formatCode="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4"/>
        <name val="Calibri"/>
        <family val="2"/>
        <scheme val="minor"/>
      </font>
      <numFmt numFmtId="1" formatCode="0"/>
      <alignment horizontal="center" vertical="bottom" textRotation="0" wrapText="0" indent="0" justifyLastLine="0" shrinkToFit="0" readingOrder="0"/>
      <border diagonalUp="0" diagonalDown="0" outline="0">
        <left style="medium">
          <color indexed="64"/>
        </left>
        <right/>
        <top/>
        <bottom/>
      </border>
      <protection locked="0" hidden="0"/>
    </dxf>
    <dxf>
      <font>
        <b val="0"/>
        <i val="0"/>
        <strike val="0"/>
        <condense val="0"/>
        <extend val="0"/>
        <outline val="0"/>
        <shadow val="0"/>
        <u val="none"/>
        <vertAlign val="baseline"/>
        <sz val="11"/>
        <color theme="4"/>
        <name val="Calibri"/>
        <family val="2"/>
        <scheme val="minor"/>
      </font>
      <numFmt numFmtId="164" formatCode="0.0%"/>
      <alignment horizontal="center" vertical="bottom" textRotation="0" wrapText="0" indent="0" justifyLastLine="0" shrinkToFit="0" readingOrder="0"/>
      <border diagonalUp="0" diagonalDown="0">
        <left/>
        <right style="medium">
          <color indexed="64"/>
        </right>
        <top/>
        <bottom style="medium">
          <color indexed="64"/>
        </bottom>
        <vertical/>
        <horizontal/>
      </border>
      <protection locked="1" hidden="0"/>
    </dxf>
    <dxf>
      <font>
        <b val="0"/>
        <i val="0"/>
        <strike val="0"/>
        <condense val="0"/>
        <extend val="0"/>
        <outline val="0"/>
        <shadow val="0"/>
        <u val="none"/>
        <vertAlign val="baseline"/>
        <sz val="11"/>
        <color theme="4"/>
        <name val="Calibri"/>
        <family val="2"/>
        <scheme val="minor"/>
      </font>
      <numFmt numFmtId="1" formatCode="0"/>
      <alignment horizontal="center" vertical="bottom"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4"/>
        <name val="Calibri"/>
        <family val="2"/>
        <scheme val="minor"/>
      </font>
      <numFmt numFmtId="1" formatCode="0"/>
      <alignment horizontal="center" vertical="bottom" textRotation="0" wrapText="0" indent="0" justifyLastLine="0" shrinkToFit="0" readingOrder="0"/>
      <border diagonalUp="0" diagonalDown="0">
        <left style="medium">
          <color indexed="64"/>
        </left>
        <right/>
        <top/>
        <bottom style="medium">
          <color indexed="64"/>
        </bottom>
        <vertical/>
        <horizontal/>
      </border>
      <protection locked="0" hidden="0"/>
    </dxf>
    <dxf>
      <numFmt numFmtId="164" formatCode="0.0%"/>
      <border diagonalUp="0" diagonalDown="0" outline="0">
        <left/>
        <right style="medium">
          <color indexed="64"/>
        </right>
        <top/>
        <bottom/>
      </border>
      <protection locked="1" hidden="0"/>
    </dxf>
    <dxf>
      <numFmt numFmtId="1" formatCode="0"/>
      <protection locked="0" hidden="0"/>
    </dxf>
    <dxf>
      <numFmt numFmtId="1" formatCode="0"/>
      <protection locked="0" hidden="0"/>
    </dxf>
    <dxf>
      <numFmt numFmtId="19" formatCode="m/d/yyyy"/>
      <border diagonalUp="0" diagonalDown="0" outline="0">
        <left/>
        <right/>
        <top/>
        <bottom style="medium">
          <color indexed="64"/>
        </bottom>
      </border>
      <protection locked="0" hidden="0"/>
    </dxf>
    <dxf>
      <numFmt numFmtId="19" formatCode="m/d/yyyy"/>
      <protection locked="0" hidden="0"/>
    </dxf>
    <dxf>
      <alignment horizontal="center" vertical="bottom" textRotation="0" wrapText="0" indent="0" justifyLastLine="0" shrinkToFit="0" readingOrder="0"/>
      <border outline="0">
        <right style="thin">
          <color indexed="64"/>
        </right>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4" tint="-0.499984740745262"/>
        </patternFill>
      </fill>
      <alignment horizontal="center" vertical="bottom" textRotation="0" wrapText="1" indent="0" justifyLastLine="0" shrinkToFit="0" readingOrder="0"/>
    </dxf>
    <dxf>
      <font>
        <b val="0"/>
        <i val="0"/>
        <strike val="0"/>
        <condense val="0"/>
        <extend val="0"/>
        <outline val="0"/>
        <shadow val="0"/>
        <u val="none"/>
        <vertAlign val="baseline"/>
        <sz val="11"/>
        <color theme="4"/>
        <name val="Calibri"/>
        <family val="2"/>
        <scheme val="minor"/>
      </font>
      <numFmt numFmtId="164" formatCode="0.0%"/>
      <alignment horizontal="center"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4"/>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4"/>
        <name val="Calibri"/>
        <family val="2"/>
        <scheme val="minor"/>
      </font>
      <alignment horizontal="center" vertical="bottom" textRotation="0" wrapText="0" indent="0" justifyLastLine="0" shrinkToFit="0" readingOrder="0"/>
      <border diagonalUp="0" diagonalDown="0" outline="0">
        <left style="medium">
          <color indexed="64"/>
        </left>
        <right/>
        <top/>
        <bottom/>
      </border>
      <protection locked="0" hidden="0"/>
    </dxf>
    <dxf>
      <font>
        <b val="0"/>
        <i val="0"/>
        <strike val="0"/>
        <condense val="0"/>
        <extend val="0"/>
        <outline val="0"/>
        <shadow val="0"/>
        <u val="none"/>
        <vertAlign val="baseline"/>
        <sz val="11"/>
        <color theme="4"/>
        <name val="Calibri"/>
        <family val="2"/>
        <scheme val="minor"/>
      </font>
      <numFmt numFmtId="164" formatCode="0.0%"/>
      <alignment horizontal="center"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4"/>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4"/>
        <name val="Calibri"/>
        <family val="2"/>
        <scheme val="minor"/>
      </font>
      <alignment horizontal="center" vertical="bottom" textRotation="0" wrapText="0" indent="0" justifyLastLine="0" shrinkToFit="0" readingOrder="0"/>
      <border diagonalUp="0" diagonalDown="0" outline="0">
        <left style="medium">
          <color indexed="64"/>
        </left>
        <right/>
        <top/>
        <bottom/>
      </border>
      <protection locked="0" hidden="0"/>
    </dxf>
    <dxf>
      <font>
        <b val="0"/>
        <i val="0"/>
        <strike val="0"/>
        <condense val="0"/>
        <extend val="0"/>
        <outline val="0"/>
        <shadow val="0"/>
        <u val="none"/>
        <vertAlign val="baseline"/>
        <sz val="11"/>
        <color theme="4"/>
        <name val="Calibri"/>
        <family val="2"/>
        <scheme val="minor"/>
      </font>
      <numFmt numFmtId="164" formatCode="0.0%"/>
      <alignment horizontal="center"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4"/>
        <name val="Calibri"/>
        <family val="2"/>
        <scheme val="minor"/>
      </font>
      <numFmt numFmtId="164" formatCode="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4"/>
        <name val="Calibri"/>
        <family val="2"/>
        <scheme val="minor"/>
      </font>
      <numFmt numFmtId="164" formatCode="0.0%"/>
      <alignment horizontal="center" vertical="bottom" textRotation="0" wrapText="0" indent="0" justifyLastLine="0" shrinkToFit="0" readingOrder="0"/>
      <border diagonalUp="0" diagonalDown="0">
        <left style="medium">
          <color indexed="64"/>
        </left>
        <right/>
        <top/>
        <bottom/>
        <vertical/>
        <horizontal/>
      </border>
      <protection locked="0" hidden="0"/>
    </dxf>
    <dxf>
      <numFmt numFmtId="164" formatCode="0.0%"/>
      <border diagonalUp="0" diagonalDown="0" outline="0">
        <left/>
        <right style="medium">
          <color indexed="64"/>
        </right>
        <top/>
        <bottom/>
      </border>
    </dxf>
    <dxf>
      <protection locked="0" hidden="0"/>
    </dxf>
    <dxf>
      <border diagonalUp="0" diagonalDown="0" outline="0">
        <left style="medium">
          <color indexed="64"/>
        </left>
        <right/>
        <top/>
        <bottom/>
      </border>
      <protection locked="0" hidden="0"/>
    </dxf>
    <dxf>
      <numFmt numFmtId="19" formatCode="m/d/yyyy"/>
      <protection locked="0" hidden="0"/>
    </dxf>
    <dxf>
      <numFmt numFmtId="19" formatCode="m/d/yyyy"/>
      <border diagonalUp="0" diagonalDown="0" outline="0">
        <left style="medium">
          <color indexed="64"/>
        </left>
        <right/>
        <top/>
        <bottom/>
      </border>
      <protection locked="0" hidden="0"/>
    </dxf>
    <dxf>
      <border diagonalUp="0" diagonalDown="0" outline="0">
        <left style="medium">
          <color indexed="64"/>
        </left>
        <right style="medium">
          <color indexed="64"/>
        </right>
        <top/>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4" tint="-0.499984740745262"/>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 formatCode="0"/>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4" tint="-0.249977111117893"/>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numFmt numFmtId="1" formatCode="0"/>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4" tint="-0.249977111117893"/>
        </patternFill>
      </fill>
      <alignment horizontal="center" vertical="bottom"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 formatCode="0"/>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4" tint="-0.249977111117893"/>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0</xdr:colOff>
      <xdr:row>3</xdr:row>
      <xdr:rowOff>0</xdr:rowOff>
    </xdr:from>
    <xdr:to>
      <xdr:col>10</xdr:col>
      <xdr:colOff>609599</xdr:colOff>
      <xdr:row>5</xdr:row>
      <xdr:rowOff>0</xdr:rowOff>
    </xdr:to>
    <xdr:sp macro="" textlink="">
      <xdr:nvSpPr>
        <xdr:cNvPr id="2" name="TextBox 1">
          <a:extLst>
            <a:ext uri="{FF2B5EF4-FFF2-40B4-BE49-F238E27FC236}">
              <a16:creationId xmlns:a16="http://schemas.microsoft.com/office/drawing/2014/main" id="{D30625CF-7C19-45F7-874B-0DF9244E4296}"/>
            </a:ext>
          </a:extLst>
        </xdr:cNvPr>
        <xdr:cNvSpPr txBox="1"/>
      </xdr:nvSpPr>
      <xdr:spPr>
        <a:xfrm>
          <a:off x="2438400" y="552450"/>
          <a:ext cx="3657599" cy="368300"/>
        </a:xfrm>
        <a:prstGeom prst="rect">
          <a:avLst/>
        </a:prstGeom>
        <a:solidFill>
          <a:schemeClr val="accent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solidFill>
                <a:schemeClr val="bg1"/>
              </a:solidFill>
            </a:rPr>
            <a:t>Please enter </a:t>
          </a:r>
          <a:r>
            <a:rPr lang="en-US" sz="1600" b="1" u="sng">
              <a:solidFill>
                <a:schemeClr val="bg1"/>
              </a:solidFill>
            </a:rPr>
            <a:t>2022</a:t>
          </a:r>
          <a:r>
            <a:rPr lang="en-US" sz="1600" b="1">
              <a:solidFill>
                <a:schemeClr val="bg1"/>
              </a:solidFill>
            </a:rPr>
            <a:t> Commercial data</a:t>
          </a:r>
          <a:r>
            <a:rPr lang="en-US" sz="1600" b="1" baseline="0">
              <a:solidFill>
                <a:schemeClr val="bg1"/>
              </a:solidFill>
            </a:rPr>
            <a:t> in this tab.</a:t>
          </a:r>
          <a:endParaRPr lang="en-US" sz="16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xdr:row>
      <xdr:rowOff>0</xdr:rowOff>
    </xdr:from>
    <xdr:to>
      <xdr:col>10</xdr:col>
      <xdr:colOff>609599</xdr:colOff>
      <xdr:row>5</xdr:row>
      <xdr:rowOff>0</xdr:rowOff>
    </xdr:to>
    <xdr:sp macro="" textlink="">
      <xdr:nvSpPr>
        <xdr:cNvPr id="2" name="TextBox 1">
          <a:extLst>
            <a:ext uri="{FF2B5EF4-FFF2-40B4-BE49-F238E27FC236}">
              <a16:creationId xmlns:a16="http://schemas.microsoft.com/office/drawing/2014/main" id="{199E1313-18FB-4DFF-889E-D5629618FF96}"/>
            </a:ext>
          </a:extLst>
        </xdr:cNvPr>
        <xdr:cNvSpPr txBox="1"/>
      </xdr:nvSpPr>
      <xdr:spPr>
        <a:xfrm>
          <a:off x="7134225" y="666750"/>
          <a:ext cx="10944224" cy="381000"/>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solidFill>
                <a:schemeClr val="bg1"/>
              </a:solidFill>
            </a:rPr>
            <a:t>Please enter </a:t>
          </a:r>
          <a:r>
            <a:rPr lang="en-US" sz="1600" b="1" u="sng">
              <a:solidFill>
                <a:schemeClr val="bg1"/>
              </a:solidFill>
            </a:rPr>
            <a:t>2022</a:t>
          </a:r>
          <a:r>
            <a:rPr lang="en-US" sz="1600" b="1">
              <a:solidFill>
                <a:schemeClr val="bg1"/>
              </a:solidFill>
            </a:rPr>
            <a:t> Medicare Advantage data</a:t>
          </a:r>
          <a:r>
            <a:rPr lang="en-US" sz="1600" b="1" baseline="0">
              <a:solidFill>
                <a:schemeClr val="bg1"/>
              </a:solidFill>
            </a:rPr>
            <a:t> in this tab.</a:t>
          </a:r>
          <a:endParaRPr lang="en-US" sz="1600" b="1">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gan/CT%20OHS/Quality%20Council/Quality%20Benchmarks/Data%20Collection%20and%20Reporting/CY%202021/CT%20Quality%20Benchmark%20Performance%20Submission%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Reference Tables"/>
      <sheetName val="Commercial - 2021"/>
      <sheetName val="Medicare Advantage - 2021"/>
      <sheetName val="Mandatory Questions"/>
      <sheetName val="Validation by Market"/>
      <sheetName val="Validation by Advanced Network"/>
    </sheetNames>
    <sheetDataSet>
      <sheetData sheetId="0"/>
      <sheetData sheetId="1"/>
      <sheetData sheetId="2"/>
      <sheetData sheetId="3"/>
      <sheetData sheetId="4">
        <row r="5">
          <cell r="B5">
            <v>201</v>
          </cell>
        </row>
      </sheetData>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67F7165-ADE6-4362-833D-A540D4944290}" name="InsuranceCarrierIDs" displayName="InsuranceCarrierIDs" ref="B3:C9" totalsRowShown="0" headerRowDxfId="85" headerRowBorderDxfId="84" tableBorderDxfId="83" totalsRowBorderDxfId="82">
  <autoFilter ref="B3:C9" xr:uid="{4CE37FA3-7FD5-4495-BBC5-2E196BCD9874}"/>
  <tableColumns count="2">
    <tableColumn id="1" xr3:uid="{3525B8CA-C152-46CC-A2B8-445D7ECCC51F}" name="Insurance Carrier Organizational ID" dataDxfId="81"/>
    <tableColumn id="2" xr3:uid="{7BEA4DC1-274B-4E3C-8838-1650AB268E30}" name="Insurer" dataDxfId="80"/>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CF8889E-43C3-490D-A1E3-E510062BA71F}" name="AdvancedNetworkOrgIDs" displayName="AdvancedNetworkOrgIDs" ref="B11:C41" totalsRowShown="0" headerRowDxfId="79" headerRowBorderDxfId="78" tableBorderDxfId="77" totalsRowBorderDxfId="76">
  <autoFilter ref="B11:C41" xr:uid="{CB04895D-0B0B-4527-8E01-03A0F1A44674}"/>
  <tableColumns count="2">
    <tableColumn id="1" xr3:uid="{39B8E4A2-B972-4A3C-B66E-76C7A5BE60B2}" name="Advanced Network Org ID" dataDxfId="75"/>
    <tableColumn id="2" xr3:uid="{D4949393-6917-4133-9F25-543574507087}" name="Advanced Network" dataDxfId="74"/>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2F67019-3E57-426C-83B9-3775BA16A2CA}" name="Table6" displayName="Table6" ref="B43:F46" totalsRowShown="0" headerRowDxfId="73" headerRowBorderDxfId="72" tableBorderDxfId="71" totalsRowBorderDxfId="70">
  <autoFilter ref="B43:F46" xr:uid="{5A2FE150-2A09-4929-8A69-214C74B6D3EB}"/>
  <tableColumns count="5">
    <tableColumn id="1" xr3:uid="{B6B6C9EB-8459-4CB9-8BBD-2A843C5C37C9}" name="Measure" dataDxfId="69"/>
    <tableColumn id="4" xr3:uid="{531F2748-F184-4BDC-8CF0-1978B6556171}" name="Description" dataDxfId="68"/>
    <tableColumn id="2" xr3:uid="{BB2DB331-67BC-46C1-8AAC-D78FF178BA7F}" name="Steward" dataDxfId="67"/>
    <tableColumn id="3" xr3:uid="{F25D1B7B-0E9E-4188-A745-F178EAA5FD7A}" name="Data Source" dataDxfId="66"/>
    <tableColumn id="5" xr3:uid="{9A0D7D7C-7978-4B82-9F00-DECEB36B0F55}" name="Technical Specifications" dataDxfId="65"/>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EF82391-3D7F-41C0-891A-A8CE0996D74D}" name="AN_Commercial2022" displayName="AN_Commercial2022" ref="B15:P46" totalsRowShown="0" headerRowDxfId="64">
  <autoFilter ref="B15:P46" xr:uid="{4EF82391-3D7F-41C0-891A-A8CE0996D74D}"/>
  <tableColumns count="15">
    <tableColumn id="1" xr3:uid="{99BC5FD5-ADB1-4D25-A7A0-5F72E420F0D6}" name="Advanced Network Org ID" dataDxfId="63"/>
    <tableColumn id="3" xr3:uid="{52029C14-E251-405C-9CC7-976EA9E7DB29}" name="Performance Period Beginning Date" dataDxfId="62"/>
    <tableColumn id="2" xr3:uid="{39C8468C-3DB7-4B39-9A79-2DDC71368D03}" name="Performance Period End Date" dataDxfId="61"/>
    <tableColumn id="4" xr3:uid="{58BC06CE-89D7-4EE7-BD55-63F9E0B7A990}" name="Asthma Medication Ratio (Ages 5-18) - Numerator" dataDxfId="60"/>
    <tableColumn id="5" xr3:uid="{5A9F8F9C-9F37-48B9-934A-211D379D0B6B}" name="Asthma Medication Ratio (Ages 5-18) - Denominator" dataDxfId="59"/>
    <tableColumn id="6" xr3:uid="{F46A1F8C-D119-42B4-88B8-992FFFB4B77B}" name="Asthma Medication Ratio (Ages 5-18) - Performance" dataDxfId="58" dataCellStyle="Percent">
      <calculatedColumnFormula>IFERROR(AN_Commercial2022[[#This Row],[Asthma Medication Ratio (Ages 5-18) - Numerator]]/AN_Commercial2022[[#This Row],[Asthma Medication Ratio (Ages 5-18) - Denominator]],"-")</calculatedColumnFormula>
    </tableColumn>
    <tableColumn id="9" xr3:uid="{3CEC5AE3-A164-49CD-B577-9F7D57B8CB58}" name="Asthma Medication Ratio (Ages 19-64) - Numerator" dataDxfId="57" dataCellStyle="Percent"/>
    <tableColumn id="8" xr3:uid="{3F27AF1D-AB7A-46FE-A5DD-95E7A39A3090}" name="Asthma Medication Ratio (Ages 19-64) - Denominator" dataDxfId="56" dataCellStyle="Percent"/>
    <tableColumn id="7" xr3:uid="{0EF557EC-8251-444D-9909-4A38C474D41A}" name="Asthma Medication Ratio (Ages 19-64) - Performance" dataDxfId="55" dataCellStyle="Percent"/>
    <tableColumn id="20" xr3:uid="{FECA1F1F-8C18-4EF1-94CA-DBF7151E4BB4}" name="Controlling High Blood Pressure - Numerator" dataDxfId="54"/>
    <tableColumn id="19" xr3:uid="{F57F473A-49D8-49F8-B559-EAAD1A3947E1}" name="Controlling High Blood Pressure - Denominator" dataDxfId="53"/>
    <tableColumn id="21" xr3:uid="{5F70704D-C037-4CAA-8E5D-C9B8726D7D1D}" name="Controlling High Blood Pressure - Performance" dataDxfId="52" dataCellStyle="Percent">
      <calculatedColumnFormula>IFERROR(AN_Commercial2022[[#This Row],[Asthma Medication Ratio (Ages 5-18) - Numerator]]/AN_Commercial2022[[#This Row],[Asthma Medication Ratio (Ages 5-18) - Denominator]],"-")</calculatedColumnFormula>
    </tableColumn>
    <tableColumn id="18" xr3:uid="{CE00D3DC-34E8-4467-B1A7-357757B9C437}" name="Hemoglobin A1c (HbA1c) Control for Patients with Diabetes: HbA1c Poor Control - Numerator" dataDxfId="51"/>
    <tableColumn id="17" xr3:uid="{B2FD8D30-CA3F-48D4-95D3-E218846717AB}" name="Hemoglobin A1c (HbA1c) Control for Patients with Diabetes: HbA1c Poor Control - Denominator" dataDxfId="50"/>
    <tableColumn id="16" xr3:uid="{D6C2A925-A984-4560-A727-8B70F433EFA4}" name="Hemoglobin A1c (HbA1c) Control for Patients with Diabetes: HbA1c Poor Control - Performance" dataDxfId="49" dataCellStyle="Percent">
      <calculatedColumnFormula>IFERROR(AN_Commercial2022[[#This Row],[Asthma Medication Ratio (Ages 5-18) - Numerator]]/AN_Commercial2022[[#This Row],[Asthma Medication Ratio (Ages 5-18) - Denominator]],"-")</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EB2DD50-2B8B-4FC6-BD48-74B686C1E2AA}" name="InsurerCommercial2022" displayName="InsurerCommercial2022" ref="B10:P11" totalsRowShown="0" headerRowDxfId="48">
  <autoFilter ref="B10:P11" xr:uid="{4EB2DD50-2B8B-4FC6-BD48-74B686C1E2AA}"/>
  <tableColumns count="15">
    <tableColumn id="1" xr3:uid="{D0E691B4-A7AC-48AE-9D35-DE67E9CDBA0B}" name="Insurer Org ID" dataDxfId="47"/>
    <tableColumn id="3" xr3:uid="{45905BB4-1E59-482D-BC67-5EB60920B71F}" name="Performance Period Beginning Date" dataDxfId="46"/>
    <tableColumn id="2" xr3:uid="{F2D50405-0719-4E9E-AD4A-E4DDBAACA3FA}" name="Performance Period End Date" dataDxfId="45"/>
    <tableColumn id="4" xr3:uid="{A7AAB9B6-EA54-4CD4-99C2-3871D4A555FE}" name="Asthma Medication Ratio (Ages 5-18) - Numerator" dataDxfId="44"/>
    <tableColumn id="5" xr3:uid="{DB268222-F4B6-48B9-9814-6D688FFA4ED4}" name="Asthma Medication Ratio (Ages 5-18) - Denominator" dataDxfId="43"/>
    <tableColumn id="6" xr3:uid="{ADA3C19C-A92B-41D3-9A5D-A4A39EF7FBE3}" name="Asthma Medication Ratio (Ages 5-18) - Performance" dataDxfId="42" dataCellStyle="Percent">
      <calculatedColumnFormula>IFERROR(InsurerCommercial2022[[#This Row],[Asthma Medication Ratio (Ages 5-18) - Numerator]]/InsurerCommercial2022[[#This Row],[Asthma Medication Ratio (Ages 5-18) - Denominator]],"-")</calculatedColumnFormula>
    </tableColumn>
    <tableColumn id="9" xr3:uid="{ABDDF228-835D-469C-9E55-C8A5E29C4F08}" name="Asthma Medication Ratio (Ages 19-64) - Numerator" dataDxfId="41" dataCellStyle="Percent"/>
    <tableColumn id="8" xr3:uid="{8EDB3515-573E-4157-93D3-B25430B0B1B0}" name="Asthma Medication Ratio (Ages 19-64) - Denominator" dataDxfId="40" dataCellStyle="Percent"/>
    <tableColumn id="7" xr3:uid="{AC82A5A4-8751-4C00-8928-959A71EB4494}" name="Asthma Medication Ratio (Ages 19-64) - Performance" dataDxfId="39" dataCellStyle="Percent">
      <calculatedColumnFormula>IFERROR(InsurerCommercial2022[[#This Row],[Asthma Medication Ratio (Ages 19-64) - Numerator]]/InsurerCommercial2022[[#This Row],[Asthma Medication Ratio (Ages 19-64) - Denominator]],"-")</calculatedColumnFormula>
    </tableColumn>
    <tableColumn id="20" xr3:uid="{2E14B272-6B71-4517-A368-C01FF84EA4EE}" name="Controlling High Blood Pressure - Numerator" dataDxfId="38"/>
    <tableColumn id="19" xr3:uid="{420AE89F-BBEE-44B0-ABC5-A7B41247790F}" name="Controlling High Blood Pressure - Denominator" dataDxfId="37"/>
    <tableColumn id="21" xr3:uid="{CD8BC7F0-AFEA-4D2B-99A6-0B32D80242BE}" name="Controlling High Blood Pressure - Performance" dataDxfId="36" dataCellStyle="Percent">
      <calculatedColumnFormula>IFERROR(InsurerCommercial2022[[#This Row],[Controlling High Blood Pressure - Numerator]]/InsurerCommercial2022[[#This Row],[Controlling High Blood Pressure - Denominator]],"-")</calculatedColumnFormula>
    </tableColumn>
    <tableColumn id="18" xr3:uid="{75A2519E-E854-4D86-8A1F-FF400703E4ED}" name="Hemoglobin A1c (HbA1c) Control for Patients with Diabetes: HbA1c Poor Control - Numerator" dataDxfId="35"/>
    <tableColumn id="17" xr3:uid="{C20D752C-EA91-4E19-B4B4-733D1F86284E}" name="Hemoglobin A1c (HbA1c) Control for Patients with Diabetes: HbA1c Poor Control - Denominator" dataDxfId="34"/>
    <tableColumn id="16" xr3:uid="{6207FF3E-A947-4642-8806-C829FBAAC8C5}" name="Hemoglobin A1c (HbA1c) Control for Patients with Diabetes: HbA1c Poor Control - Performance" dataDxfId="33" dataCellStyle="Percent">
      <calculatedColumnFormula>IFERROR(InsurerCommercial2022[[#This Row],[Hemoglobin A1c (HbA1c) Control for Patients with Diabetes: HbA1c Poor Control - Numerator]]/InsurerCommercial2022[[#This Row],[Hemoglobin A1c (HbA1c) Control for Patients with Diabetes: HbA1c Poor Control - Denominator]],"-")</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C1A22C0-C9BF-4DA9-BAC8-63F274D02025}" name="AN_MA_2022" displayName="AN_MA_2022" ref="B15:J46" totalsRowShown="0" headerRowDxfId="32">
  <autoFilter ref="B15:J46" xr:uid="{4EF82391-3D7F-41C0-891A-A8CE0996D74D}"/>
  <tableColumns count="9">
    <tableColumn id="1" xr3:uid="{4A2E8986-DA53-4030-8E12-13C99C6D2313}" name="Advanced Network Org ID" dataDxfId="31"/>
    <tableColumn id="3" xr3:uid="{651DCB8F-DA72-4207-BCBC-6EC47C6E5AD6}" name="Performance Period Beginning Date" dataDxfId="30"/>
    <tableColumn id="2" xr3:uid="{4213CE7E-90B1-4D04-A33B-376BE6FA87AB}" name="Performance Period End Date" dataDxfId="29"/>
    <tableColumn id="20" xr3:uid="{0F622654-700E-4824-B5C8-A99C9D8A2258}" name="Controlling High Blood Pressure - Numerator" dataDxfId="28"/>
    <tableColumn id="19" xr3:uid="{2E0BEA6E-594D-4A1F-9061-E92F8AF4F869}" name="Controlling High Blood Pressure - Denominator" dataDxfId="27"/>
    <tableColumn id="21" xr3:uid="{0F599FB1-C4AC-431A-9685-A7B7E76EA394}" name="Controlling High Blood Pressure - Performance" dataDxfId="26" dataCellStyle="Percent">
      <calculatedColumnFormula>IFERROR(#REF!/#REF!,"-")</calculatedColumnFormula>
    </tableColumn>
    <tableColumn id="18" xr3:uid="{96ACB04A-2173-4946-AC68-67BB5369784B}" name="Hemoglobin A1c (HbA1c) Control for Patients with Diabetes: HbA1c Poor Control - Numerator" dataDxfId="25"/>
    <tableColumn id="17" xr3:uid="{FD32DEE0-5D6A-466B-8657-8ED08DF54C87}" name="Hemoglobin A1c (HbA1c) Control for Patients with Diabetes: HbA1c Poor Control - Denominator" dataDxfId="24"/>
    <tableColumn id="16" xr3:uid="{8C04E8EA-59FB-4A3F-8356-964E6BEECDA0}" name="Hemoglobin A1c (HbA1c) Control for Patients with Diabetes: HbA1c Poor Control - Performance" dataDxfId="23" dataCellStyle="Percent">
      <calculatedColumnFormula>IFERROR(#REF!/#REF!,"-")</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2EFA0C-2D9C-415F-8376-6E857ED5548D}" name="InsurerMA2022" displayName="InsurerMA2022" ref="B10:J11" totalsRowShown="0" headerRowDxfId="22">
  <autoFilter ref="B10:J11" xr:uid="{4EB2DD50-2B8B-4FC6-BD48-74B686C1E2AA}"/>
  <tableColumns count="9">
    <tableColumn id="1" xr3:uid="{07255735-8F64-470C-81AB-E2F993C4F357}" name="Insurer Org ID" dataDxfId="21"/>
    <tableColumn id="3" xr3:uid="{AC746DB0-7940-4C40-80AE-60F8E426BD2B}" name="Performance Period Beginning Date" dataDxfId="20"/>
    <tableColumn id="2" xr3:uid="{68518F59-7708-4544-92B0-1251D9BBEB3D}" name="Performance Period End Date" dataDxfId="19"/>
    <tableColumn id="20" xr3:uid="{2A5D06A9-78FA-4E9C-BD0C-9FC9D1D1DF1A}" name="Controlling High Blood Pressure - Numerator" dataDxfId="18"/>
    <tableColumn id="19" xr3:uid="{6FD6DE68-164D-4A8F-84E8-9B3E793711E2}" name="Controlling High Blood Pressure - Denominator" dataDxfId="17"/>
    <tableColumn id="21" xr3:uid="{108F4FFC-02FF-41CD-BE57-EC234528A1F9}" name="Controlling High Blood Pressure - Performance" dataDxfId="16" dataCellStyle="Percent">
      <calculatedColumnFormula>IFERROR(InsurerMA2022[[#This Row],[Controlling High Blood Pressure - Numerator]]/InsurerMA2022[[#This Row],[Controlling High Blood Pressure - Denominator]],"-")</calculatedColumnFormula>
    </tableColumn>
    <tableColumn id="18" xr3:uid="{CBDCF2C9-A457-4B7B-9B5C-AF0CA6E006F6}" name="Hemoglobin A1c (HbA1c) Control for Patients with Diabetes: HbA1c Poor Control - Numerator" dataDxfId="15"/>
    <tableColumn id="17" xr3:uid="{FF4001D4-AF36-4BC7-9C3F-64D076F42526}" name="Hemoglobin A1c (HbA1c) Control for Patients with Diabetes: HbA1c Poor Control - Denominator" dataDxfId="14"/>
    <tableColumn id="16" xr3:uid="{83945F95-F48D-4751-BD15-82B3E78AA739}" name="Hemoglobin A1c (HbA1c) Control for Patients with Diabetes: HbA1c Poor Control - Performance" dataDxfId="13" dataCellStyle="Percent">
      <calculatedColumnFormula>IFERROR(InsurerMA2022[[#This Row],[Hemoglobin A1c (HbA1c) Control for Patients with Diabetes: HbA1c Poor Control - Numerator]]/InsurerMA2022[[#This Row],[Hemoglobin A1c (HbA1c) Control for Patients with Diabetes: HbA1c Poor Control - Denominator]],"-")</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5C3EE13-F8CC-4679-BD2D-DF5C96746805}" name="Table3" displayName="Table3" ref="B8:D15" totalsRowShown="0" headerRowDxfId="12" headerRowBorderDxfId="11" tableBorderDxfId="10" totalsRowBorderDxfId="9">
  <autoFilter ref="B8:D15" xr:uid="{75C3EE13-F8CC-4679-BD2D-DF5C96746805}"/>
  <tableColumns count="3">
    <tableColumn id="1" xr3:uid="{9DCF5A45-60DC-4A1A-A0E3-F67702DF3F77}" name="Questions" dataDxfId="8"/>
    <tableColumn id="2" xr3:uid="{7B37E965-0C8C-4818-AC10-921E0893CFA9}" name="Response - 2021 Reporting" dataDxfId="7"/>
    <tableColumn id="3" xr3:uid="{21EA3B02-E003-4BF7-8206-A0C1B2C6F6E6}" name="Comments" dataDxfId="6"/>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F75F6-67D2-49A9-BFD2-7D25CDC59CE1}">
  <dimension ref="B1:D11"/>
  <sheetViews>
    <sheetView tabSelected="1" zoomScaleNormal="100" workbookViewId="0"/>
  </sheetViews>
  <sheetFormatPr defaultRowHeight="15" x14ac:dyDescent="0.25"/>
  <cols>
    <col min="1" max="1" width="2.5703125" customWidth="1"/>
    <col min="2" max="2" width="39.7109375" bestFit="1" customWidth="1"/>
    <col min="3" max="3" width="19.85546875" customWidth="1"/>
    <col min="4" max="4" width="85.28515625" customWidth="1"/>
    <col min="5" max="6" width="9.42578125" customWidth="1"/>
    <col min="7" max="7" width="9.140625" customWidth="1"/>
  </cols>
  <sheetData>
    <row r="1" spans="2:4" ht="18.75" x14ac:dyDescent="0.3">
      <c r="B1" s="9" t="s">
        <v>22</v>
      </c>
    </row>
    <row r="3" spans="2:4" x14ac:dyDescent="0.25">
      <c r="B3" s="1" t="s">
        <v>13</v>
      </c>
    </row>
    <row r="5" spans="2:4" x14ac:dyDescent="0.25">
      <c r="B5" s="5" t="s">
        <v>14</v>
      </c>
      <c r="C5" s="5" t="s">
        <v>15</v>
      </c>
      <c r="D5" s="5" t="s">
        <v>16</v>
      </c>
    </row>
    <row r="6" spans="2:4" ht="30" x14ac:dyDescent="0.25">
      <c r="B6" s="34" t="s">
        <v>21</v>
      </c>
      <c r="C6" s="33" t="s">
        <v>20</v>
      </c>
      <c r="D6" s="15" t="s">
        <v>117</v>
      </c>
    </row>
    <row r="7" spans="2:4" ht="30" x14ac:dyDescent="0.25">
      <c r="B7" s="34" t="s">
        <v>131</v>
      </c>
      <c r="C7" s="33" t="s">
        <v>18</v>
      </c>
      <c r="D7" s="15" t="s">
        <v>133</v>
      </c>
    </row>
    <row r="8" spans="2:4" ht="45" x14ac:dyDescent="0.25">
      <c r="B8" s="34" t="s">
        <v>132</v>
      </c>
      <c r="C8" s="33" t="s">
        <v>18</v>
      </c>
      <c r="D8" s="15" t="s">
        <v>134</v>
      </c>
    </row>
    <row r="9" spans="2:4" ht="30" x14ac:dyDescent="0.25">
      <c r="B9" s="34" t="s">
        <v>17</v>
      </c>
      <c r="C9" s="33" t="s">
        <v>18</v>
      </c>
      <c r="D9" s="15" t="s">
        <v>19</v>
      </c>
    </row>
    <row r="10" spans="2:4" ht="90" x14ac:dyDescent="0.25">
      <c r="B10" s="34" t="s">
        <v>31</v>
      </c>
      <c r="C10" s="33" t="s">
        <v>20</v>
      </c>
      <c r="D10" s="74" t="s">
        <v>120</v>
      </c>
    </row>
    <row r="11" spans="2:4" ht="90" x14ac:dyDescent="0.25">
      <c r="B11" s="34" t="s">
        <v>109</v>
      </c>
      <c r="C11" s="33" t="s">
        <v>20</v>
      </c>
      <c r="D11" s="74" t="s">
        <v>120</v>
      </c>
    </row>
  </sheetData>
  <sheetProtection algorithmName="SHA-512" hashValue="mG1RodN2qYv/uq38tfc6NhU6eGHkSaDlkkkQLSnxwxprRGPoV6ZIjfhpftg6Pb3HqL5ZVP1yFYfmE5dcRjzbkQ==" saltValue="+fqCpFGldYT1v2aDosEFsw==" spinCount="100000"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E904D-24C1-4F1A-9378-07DBE0D4547E}">
  <dimension ref="B1:F47"/>
  <sheetViews>
    <sheetView zoomScale="80" zoomScaleNormal="80" workbookViewId="0">
      <selection activeCell="C36" sqref="C36"/>
    </sheetView>
  </sheetViews>
  <sheetFormatPr defaultRowHeight="15" x14ac:dyDescent="0.25"/>
  <cols>
    <col min="1" max="1" width="2.5703125" customWidth="1"/>
    <col min="2" max="2" width="58.85546875" customWidth="1"/>
    <col min="3" max="3" width="81.42578125" customWidth="1"/>
    <col min="4" max="4" width="14.28515625" bestFit="1" customWidth="1"/>
    <col min="5" max="6" width="33.5703125" customWidth="1"/>
  </cols>
  <sheetData>
    <row r="1" spans="2:3" ht="18.75" x14ac:dyDescent="0.3">
      <c r="B1" s="9" t="s">
        <v>21</v>
      </c>
    </row>
    <row r="3" spans="2:3" x14ac:dyDescent="0.25">
      <c r="B3" s="37" t="s">
        <v>50</v>
      </c>
      <c r="C3" s="38" t="s">
        <v>30</v>
      </c>
    </row>
    <row r="4" spans="2:3" x14ac:dyDescent="0.25">
      <c r="B4" s="13">
        <v>201</v>
      </c>
      <c r="C4" s="14" t="s">
        <v>51</v>
      </c>
    </row>
    <row r="5" spans="2:3" x14ac:dyDescent="0.25">
      <c r="B5" s="13">
        <v>202</v>
      </c>
      <c r="C5" s="14" t="s">
        <v>52</v>
      </c>
    </row>
    <row r="6" spans="2:3" x14ac:dyDescent="0.25">
      <c r="B6" s="13">
        <v>203</v>
      </c>
      <c r="C6" s="14" t="s">
        <v>53</v>
      </c>
    </row>
    <row r="7" spans="2:3" x14ac:dyDescent="0.25">
      <c r="B7" s="13">
        <v>204</v>
      </c>
      <c r="C7" s="14" t="s">
        <v>54</v>
      </c>
    </row>
    <row r="8" spans="2:3" x14ac:dyDescent="0.25">
      <c r="B8" s="39">
        <v>206</v>
      </c>
      <c r="C8" s="40" t="s">
        <v>55</v>
      </c>
    </row>
    <row r="9" spans="2:3" x14ac:dyDescent="0.25">
      <c r="B9" s="39">
        <v>208</v>
      </c>
      <c r="C9" s="40" t="s">
        <v>139</v>
      </c>
    </row>
    <row r="11" spans="2:3" x14ac:dyDescent="0.25">
      <c r="B11" s="41" t="s">
        <v>56</v>
      </c>
      <c r="C11" s="38" t="s">
        <v>57</v>
      </c>
    </row>
    <row r="12" spans="2:3" x14ac:dyDescent="0.25">
      <c r="B12" s="75">
        <v>101</v>
      </c>
      <c r="C12" s="14" t="s">
        <v>58</v>
      </c>
    </row>
    <row r="13" spans="2:3" x14ac:dyDescent="0.25">
      <c r="B13" s="75">
        <v>102</v>
      </c>
      <c r="C13" s="14" t="s">
        <v>59</v>
      </c>
    </row>
    <row r="14" spans="2:3" x14ac:dyDescent="0.25">
      <c r="B14" s="75">
        <v>103</v>
      </c>
      <c r="C14" s="14" t="s">
        <v>60</v>
      </c>
    </row>
    <row r="15" spans="2:3" x14ac:dyDescent="0.25">
      <c r="B15" s="75">
        <v>104</v>
      </c>
      <c r="C15" s="14" t="s">
        <v>61</v>
      </c>
    </row>
    <row r="16" spans="2:3" x14ac:dyDescent="0.25">
      <c r="B16" s="76">
        <v>106</v>
      </c>
      <c r="C16" s="14" t="s">
        <v>62</v>
      </c>
    </row>
    <row r="17" spans="2:3" x14ac:dyDescent="0.25">
      <c r="B17" s="76">
        <v>107</v>
      </c>
      <c r="C17" s="14" t="s">
        <v>63</v>
      </c>
    </row>
    <row r="18" spans="2:3" ht="30" x14ac:dyDescent="0.25">
      <c r="B18" s="76">
        <v>108</v>
      </c>
      <c r="C18" s="14" t="s">
        <v>64</v>
      </c>
    </row>
    <row r="19" spans="2:3" ht="30" x14ac:dyDescent="0.25">
      <c r="B19" s="76">
        <v>109</v>
      </c>
      <c r="C19" s="14" t="s">
        <v>65</v>
      </c>
    </row>
    <row r="20" spans="2:3" x14ac:dyDescent="0.25">
      <c r="B20" s="76">
        <v>110</v>
      </c>
      <c r="C20" s="14" t="s">
        <v>66</v>
      </c>
    </row>
    <row r="21" spans="2:3" x14ac:dyDescent="0.25">
      <c r="B21" s="76">
        <v>111</v>
      </c>
      <c r="C21" s="14" t="s">
        <v>67</v>
      </c>
    </row>
    <row r="22" spans="2:3" x14ac:dyDescent="0.25">
      <c r="B22" s="76">
        <v>112</v>
      </c>
      <c r="C22" s="14" t="s">
        <v>68</v>
      </c>
    </row>
    <row r="23" spans="2:3" x14ac:dyDescent="0.25">
      <c r="B23" s="76">
        <v>113</v>
      </c>
      <c r="C23" s="14" t="s">
        <v>69</v>
      </c>
    </row>
    <row r="24" spans="2:3" x14ac:dyDescent="0.25">
      <c r="B24" s="76">
        <v>114</v>
      </c>
      <c r="C24" s="14" t="s">
        <v>70</v>
      </c>
    </row>
    <row r="25" spans="2:3" x14ac:dyDescent="0.25">
      <c r="B25" s="76">
        <v>115</v>
      </c>
      <c r="C25" s="14" t="s">
        <v>71</v>
      </c>
    </row>
    <row r="26" spans="2:3" x14ac:dyDescent="0.25">
      <c r="B26" s="76">
        <v>116</v>
      </c>
      <c r="C26" s="14" t="s">
        <v>72</v>
      </c>
    </row>
    <row r="27" spans="2:3" x14ac:dyDescent="0.25">
      <c r="B27" s="76">
        <v>117</v>
      </c>
      <c r="C27" s="14" t="s">
        <v>73</v>
      </c>
    </row>
    <row r="28" spans="2:3" x14ac:dyDescent="0.25">
      <c r="B28" s="76">
        <v>118</v>
      </c>
      <c r="C28" s="14" t="s">
        <v>74</v>
      </c>
    </row>
    <row r="29" spans="2:3" x14ac:dyDescent="0.25">
      <c r="B29" s="76">
        <v>119</v>
      </c>
      <c r="C29" s="14" t="s">
        <v>75</v>
      </c>
    </row>
    <row r="30" spans="2:3" x14ac:dyDescent="0.25">
      <c r="B30" s="76">
        <v>120</v>
      </c>
      <c r="C30" s="14" t="s">
        <v>76</v>
      </c>
    </row>
    <row r="31" spans="2:3" x14ac:dyDescent="0.25">
      <c r="B31" s="76">
        <v>121</v>
      </c>
      <c r="C31" s="14" t="s">
        <v>77</v>
      </c>
    </row>
    <row r="32" spans="2:3" x14ac:dyDescent="0.25">
      <c r="B32" s="76">
        <v>122</v>
      </c>
      <c r="C32" s="14" t="s">
        <v>78</v>
      </c>
    </row>
    <row r="33" spans="2:6" x14ac:dyDescent="0.25">
      <c r="B33" s="76">
        <v>123</v>
      </c>
      <c r="C33" s="14" t="s">
        <v>79</v>
      </c>
    </row>
    <row r="34" spans="2:6" x14ac:dyDescent="0.25">
      <c r="B34" s="76">
        <v>124</v>
      </c>
      <c r="C34" s="14" t="s">
        <v>80</v>
      </c>
    </row>
    <row r="35" spans="2:6" x14ac:dyDescent="0.25">
      <c r="B35" s="76">
        <v>125</v>
      </c>
      <c r="C35" s="14" t="s">
        <v>81</v>
      </c>
    </row>
    <row r="36" spans="2:6" x14ac:dyDescent="0.25">
      <c r="B36" s="76">
        <v>126</v>
      </c>
      <c r="C36" s="14" t="s">
        <v>82</v>
      </c>
    </row>
    <row r="37" spans="2:6" x14ac:dyDescent="0.25">
      <c r="B37" s="76">
        <v>127</v>
      </c>
      <c r="C37" s="14" t="s">
        <v>83</v>
      </c>
    </row>
    <row r="38" spans="2:6" x14ac:dyDescent="0.25">
      <c r="B38" s="76">
        <v>128</v>
      </c>
      <c r="C38" s="14" t="s">
        <v>84</v>
      </c>
    </row>
    <row r="39" spans="2:6" x14ac:dyDescent="0.25">
      <c r="B39" s="76">
        <v>129</v>
      </c>
      <c r="C39" s="14" t="s">
        <v>85</v>
      </c>
    </row>
    <row r="40" spans="2:6" x14ac:dyDescent="0.25">
      <c r="B40" s="76">
        <v>130</v>
      </c>
      <c r="C40" s="14" t="s">
        <v>86</v>
      </c>
    </row>
    <row r="41" spans="2:6" x14ac:dyDescent="0.25">
      <c r="B41" s="128">
        <v>131</v>
      </c>
      <c r="C41" s="14" t="s">
        <v>87</v>
      </c>
    </row>
    <row r="43" spans="2:6" x14ac:dyDescent="0.25">
      <c r="B43" s="42" t="s">
        <v>10</v>
      </c>
      <c r="C43" s="44" t="s">
        <v>26</v>
      </c>
      <c r="D43" s="43" t="s">
        <v>27</v>
      </c>
      <c r="E43" s="44" t="s">
        <v>41</v>
      </c>
      <c r="F43" s="43" t="s">
        <v>42</v>
      </c>
    </row>
    <row r="44" spans="2:6" ht="45" x14ac:dyDescent="0.25">
      <c r="B44" s="20" t="s">
        <v>130</v>
      </c>
      <c r="C44" s="46" t="s">
        <v>129</v>
      </c>
      <c r="D44" s="45" t="s">
        <v>40</v>
      </c>
      <c r="E44" s="50" t="s">
        <v>43</v>
      </c>
      <c r="F44" s="32" t="s">
        <v>135</v>
      </c>
    </row>
    <row r="45" spans="2:6" ht="45" x14ac:dyDescent="0.25">
      <c r="B45" s="20" t="s">
        <v>88</v>
      </c>
      <c r="C45" s="46" t="s">
        <v>89</v>
      </c>
      <c r="D45" s="45" t="s">
        <v>40</v>
      </c>
      <c r="E45" s="50" t="s">
        <v>44</v>
      </c>
      <c r="F45" s="32" t="s">
        <v>135</v>
      </c>
    </row>
    <row r="46" spans="2:6" ht="30" x14ac:dyDescent="0.25">
      <c r="B46" s="21" t="s">
        <v>90</v>
      </c>
      <c r="C46" s="48" t="s">
        <v>91</v>
      </c>
      <c r="D46" s="47" t="s">
        <v>40</v>
      </c>
      <c r="E46" s="50" t="s">
        <v>44</v>
      </c>
      <c r="F46" s="32" t="s">
        <v>135</v>
      </c>
    </row>
    <row r="47" spans="2:6" x14ac:dyDescent="0.25">
      <c r="B47" s="49" t="s">
        <v>92</v>
      </c>
    </row>
  </sheetData>
  <sheetProtection algorithmName="SHA-512" hashValue="fTCSKLpz7fN41yHgdn6RurAn81efC0BGB6AJfzyr895i59GUZjMXOZEd4eCzj2ffQITm3Gh68UhGs/d98P5F1Q==" saltValue="Tn5wjQQoARcX3JJp+jJ1FA==" spinCount="100000" sheet="1" objects="1" scenarios="1"/>
  <pageMargins left="0.7" right="0.7" top="0.75" bottom="0.75" header="0.3" footer="0.3"/>
  <pageSetup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07265-054A-4BA7-AA4D-6C8DEE303EFB}">
  <dimension ref="B1:P46"/>
  <sheetViews>
    <sheetView zoomScale="60" zoomScaleNormal="60" workbookViewId="0">
      <selection activeCell="B1" sqref="B1"/>
    </sheetView>
  </sheetViews>
  <sheetFormatPr defaultRowHeight="15" x14ac:dyDescent="0.25"/>
  <cols>
    <col min="1" max="1" width="2.5703125" customWidth="1"/>
    <col min="2" max="2" width="29.7109375" customWidth="1"/>
    <col min="3" max="3" width="23.5703125" customWidth="1"/>
    <col min="4" max="4" width="20.140625" customWidth="1"/>
    <col min="5" max="27" width="31" customWidth="1"/>
    <col min="28" max="31" width="32.42578125" customWidth="1"/>
  </cols>
  <sheetData>
    <row r="1" spans="2:16" ht="18.75" x14ac:dyDescent="0.3">
      <c r="B1" s="9" t="s">
        <v>101</v>
      </c>
    </row>
    <row r="2" spans="2:16" ht="18.75" x14ac:dyDescent="0.3">
      <c r="B2" s="9" t="s">
        <v>136</v>
      </c>
    </row>
    <row r="4" spans="2:16" x14ac:dyDescent="0.25">
      <c r="B4" t="s">
        <v>0</v>
      </c>
    </row>
    <row r="5" spans="2:16" x14ac:dyDescent="0.25">
      <c r="B5" s="2" t="s">
        <v>100</v>
      </c>
    </row>
    <row r="8" spans="2:16" ht="16.5" thickBot="1" x14ac:dyDescent="0.3">
      <c r="B8" s="10" t="s">
        <v>29</v>
      </c>
    </row>
    <row r="9" spans="2:16" ht="15.75" thickBot="1" x14ac:dyDescent="0.3">
      <c r="B9" s="25"/>
      <c r="C9" s="70"/>
      <c r="D9" s="26"/>
      <c r="E9" s="98" t="s">
        <v>99</v>
      </c>
      <c r="F9" s="98"/>
      <c r="G9" s="98"/>
      <c r="H9" s="98"/>
      <c r="I9" s="98"/>
      <c r="J9" s="98"/>
      <c r="K9" s="98"/>
      <c r="L9" s="98"/>
      <c r="M9" s="98"/>
      <c r="N9" s="98"/>
      <c r="O9" s="98"/>
      <c r="P9" s="98"/>
    </row>
    <row r="10" spans="2:16" ht="60.75" thickBot="1" x14ac:dyDescent="0.3">
      <c r="B10" s="27" t="s">
        <v>28</v>
      </c>
      <c r="C10" s="27" t="s">
        <v>49</v>
      </c>
      <c r="D10" s="28" t="s">
        <v>38</v>
      </c>
      <c r="E10" s="51" t="s">
        <v>121</v>
      </c>
      <c r="F10" s="52" t="s">
        <v>124</v>
      </c>
      <c r="G10" s="53" t="s">
        <v>123</v>
      </c>
      <c r="H10" s="51" t="s">
        <v>125</v>
      </c>
      <c r="I10" s="52" t="s">
        <v>122</v>
      </c>
      <c r="J10" s="53" t="s">
        <v>126</v>
      </c>
      <c r="K10" s="54" t="s">
        <v>93</v>
      </c>
      <c r="L10" s="55" t="s">
        <v>94</v>
      </c>
      <c r="M10" s="53" t="s">
        <v>95</v>
      </c>
      <c r="N10" s="29" t="s">
        <v>96</v>
      </c>
      <c r="O10" s="29" t="s">
        <v>97</v>
      </c>
      <c r="P10" s="71" t="s">
        <v>98</v>
      </c>
    </row>
    <row r="11" spans="2:16" ht="15.75" thickBot="1" x14ac:dyDescent="0.3">
      <c r="B11" s="78"/>
      <c r="C11" s="79"/>
      <c r="D11" s="80"/>
      <c r="E11" s="81"/>
      <c r="F11" s="82"/>
      <c r="G11" s="77" t="str">
        <f>IFERROR(InsurerCommercial2022[[#This Row],[Asthma Medication Ratio (Ages 5-18) - Numerator]]/InsurerCommercial2022[[#This Row],[Asthma Medication Ratio (Ages 5-18) - Denominator]],"-")</f>
        <v>-</v>
      </c>
      <c r="H11" s="81"/>
      <c r="I11" s="82"/>
      <c r="J11" s="77" t="str">
        <f>IFERROR(InsurerCommercial2022[[#This Row],[Asthma Medication Ratio (Ages 19-64) - Numerator]]/InsurerCommercial2022[[#This Row],[Asthma Medication Ratio (Ages 19-64) - Denominator]],"-")</f>
        <v>-</v>
      </c>
      <c r="K11" s="81"/>
      <c r="L11" s="82"/>
      <c r="M11" s="30" t="str">
        <f>IFERROR(InsurerCommercial2022[[#This Row],[Controlling High Blood Pressure - Numerator]]/InsurerCommercial2022[[#This Row],[Controlling High Blood Pressure - Denominator]],"-")</f>
        <v>-</v>
      </c>
      <c r="N11" s="83"/>
      <c r="O11" s="84"/>
      <c r="P11" s="56" t="str">
        <f>IFERROR(InsurerCommercial2022[[#This Row],[Hemoglobin A1c (HbA1c) Control for Patients with Diabetes: HbA1c Poor Control - Numerator]]/InsurerCommercial2022[[#This Row],[Hemoglobin A1c (HbA1c) Control for Patients with Diabetes: HbA1c Poor Control - Denominator]],"-")</f>
        <v>-</v>
      </c>
    </row>
    <row r="12" spans="2:16" x14ac:dyDescent="0.25">
      <c r="C12" s="35"/>
      <c r="D12" s="35"/>
      <c r="E12" s="36"/>
      <c r="F12" s="36"/>
      <c r="G12" s="22"/>
      <c r="H12" s="36"/>
      <c r="I12" s="36"/>
      <c r="J12" s="22"/>
      <c r="K12" s="36"/>
      <c r="L12" s="36"/>
      <c r="M12" s="22"/>
    </row>
    <row r="13" spans="2:16" ht="16.5" thickBot="1" x14ac:dyDescent="0.3">
      <c r="B13" s="10" t="s">
        <v>102</v>
      </c>
    </row>
    <row r="14" spans="2:16" ht="15.75" thickBot="1" x14ac:dyDescent="0.3">
      <c r="B14" s="25"/>
      <c r="C14" s="70"/>
      <c r="D14" s="72"/>
      <c r="E14" s="99" t="s">
        <v>99</v>
      </c>
      <c r="F14" s="100"/>
      <c r="G14" s="100"/>
      <c r="H14" s="100"/>
      <c r="I14" s="100"/>
      <c r="J14" s="100"/>
      <c r="K14" s="100"/>
      <c r="L14" s="100"/>
      <c r="M14" s="100"/>
      <c r="N14" s="100"/>
      <c r="O14" s="100"/>
      <c r="P14" s="100"/>
    </row>
    <row r="15" spans="2:16" ht="60" x14ac:dyDescent="0.25">
      <c r="B15" s="27" t="s">
        <v>56</v>
      </c>
      <c r="C15" s="27" t="s">
        <v>49</v>
      </c>
      <c r="D15" s="73" t="s">
        <v>38</v>
      </c>
      <c r="E15" s="51" t="s">
        <v>121</v>
      </c>
      <c r="F15" s="52" t="s">
        <v>124</v>
      </c>
      <c r="G15" s="53" t="s">
        <v>123</v>
      </c>
      <c r="H15" s="51" t="s">
        <v>125</v>
      </c>
      <c r="I15" s="52" t="s">
        <v>122</v>
      </c>
      <c r="J15" s="53" t="s">
        <v>126</v>
      </c>
      <c r="K15" s="54" t="s">
        <v>93</v>
      </c>
      <c r="L15" s="55" t="s">
        <v>94</v>
      </c>
      <c r="M15" s="53" t="s">
        <v>95</v>
      </c>
      <c r="N15" s="54" t="s">
        <v>96</v>
      </c>
      <c r="O15" s="55" t="s">
        <v>97</v>
      </c>
      <c r="P15" s="53" t="s">
        <v>98</v>
      </c>
    </row>
    <row r="16" spans="2:16" x14ac:dyDescent="0.25">
      <c r="B16" s="85"/>
      <c r="C16" s="86"/>
      <c r="D16" s="87"/>
      <c r="E16" s="89"/>
      <c r="F16" s="89"/>
      <c r="G16" s="31" t="str">
        <f>IFERROR(AN_Commercial2022[[#This Row],[Asthma Medication Ratio (Ages 5-18) - Numerator]]/AN_Commercial2022[[#This Row],[Asthma Medication Ratio (Ages 5-18) - Denominator]],"-")</f>
        <v>-</v>
      </c>
      <c r="H16" s="91"/>
      <c r="I16" s="89"/>
      <c r="J16" s="31" t="str">
        <f>IFERROR(AN_Commercial2022[[#This Row],[Asthma Medication Ratio (Ages 19-64) - Numerator]]/AN_Commercial2022[[#This Row],[Asthma Medication Ratio (Ages 19-64) - Denominator]],"-")</f>
        <v>-</v>
      </c>
      <c r="K16" s="91"/>
      <c r="L16" s="89"/>
      <c r="M16" s="31" t="str">
        <f>IFERROR(AN_Commercial2022[[#This Row],[Controlling High Blood Pressure - Numerator]]/AN_Commercial2022[[#This Row],[Controlling High Blood Pressure - Denominator]],"-")</f>
        <v>-</v>
      </c>
      <c r="N16" s="91"/>
      <c r="O16" s="89"/>
      <c r="P16" s="31" t="str">
        <f>IFERROR(AN_Commercial2022[[#This Row],[Hemoglobin A1c (HbA1c) Control for Patients with Diabetes: HbA1c Poor Control - Numerator]]/AN_Commercial2022[[#This Row],[Hemoglobin A1c (HbA1c) Control for Patients with Diabetes: HbA1c Poor Control - Denominator]],"-")</f>
        <v>-</v>
      </c>
    </row>
    <row r="17" spans="2:16" x14ac:dyDescent="0.25">
      <c r="B17" s="85"/>
      <c r="C17" s="86"/>
      <c r="D17" s="87"/>
      <c r="E17" s="89"/>
      <c r="F17" s="89"/>
      <c r="G17" s="31" t="str">
        <f>IFERROR(AN_Commercial2022[[#This Row],[Asthma Medication Ratio (Ages 5-18) - Numerator]]/AN_Commercial2022[[#This Row],[Asthma Medication Ratio (Ages 5-18) - Denominator]],"-")</f>
        <v>-</v>
      </c>
      <c r="H17" s="91"/>
      <c r="I17" s="89"/>
      <c r="J17" s="31" t="str">
        <f>IFERROR(AN_Commercial2022[[#This Row],[Asthma Medication Ratio (Ages 19-64) - Numerator]]/AN_Commercial2022[[#This Row],[Asthma Medication Ratio (Ages 19-64) - Denominator]],"-")</f>
        <v>-</v>
      </c>
      <c r="K17" s="91"/>
      <c r="L17" s="89"/>
      <c r="M17" s="31" t="str">
        <f>IFERROR(AN_Commercial2022[[#This Row],[Controlling High Blood Pressure - Numerator]]/AN_Commercial2022[[#This Row],[Controlling High Blood Pressure - Denominator]],"-")</f>
        <v>-</v>
      </c>
      <c r="N17" s="91"/>
      <c r="O17" s="89"/>
      <c r="P17" s="31" t="str">
        <f>IFERROR(AN_Commercial2022[[#This Row],[Hemoglobin A1c (HbA1c) Control for Patients with Diabetes: HbA1c Poor Control - Numerator]]/AN_Commercial2022[[#This Row],[Hemoglobin A1c (HbA1c) Control for Patients with Diabetes: HbA1c Poor Control - Denominator]],"-")</f>
        <v>-</v>
      </c>
    </row>
    <row r="18" spans="2:16" x14ac:dyDescent="0.25">
      <c r="B18" s="85"/>
      <c r="C18" s="86"/>
      <c r="D18" s="87"/>
      <c r="E18" s="89"/>
      <c r="F18" s="89"/>
      <c r="G18" s="31" t="str">
        <f>IFERROR(AN_Commercial2022[[#This Row],[Asthma Medication Ratio (Ages 5-18) - Numerator]]/AN_Commercial2022[[#This Row],[Asthma Medication Ratio (Ages 5-18) - Denominator]],"-")</f>
        <v>-</v>
      </c>
      <c r="H18" s="91"/>
      <c r="I18" s="89"/>
      <c r="J18" s="31" t="str">
        <f>IFERROR(AN_Commercial2022[[#This Row],[Asthma Medication Ratio (Ages 19-64) - Numerator]]/AN_Commercial2022[[#This Row],[Asthma Medication Ratio (Ages 19-64) - Denominator]],"-")</f>
        <v>-</v>
      </c>
      <c r="K18" s="91"/>
      <c r="L18" s="89"/>
      <c r="M18" s="31" t="str">
        <f>IFERROR(AN_Commercial2022[[#This Row],[Controlling High Blood Pressure - Numerator]]/AN_Commercial2022[[#This Row],[Controlling High Blood Pressure - Denominator]],"-")</f>
        <v>-</v>
      </c>
      <c r="N18" s="91"/>
      <c r="O18" s="89"/>
      <c r="P18" s="31" t="str">
        <f>IFERROR(AN_Commercial2022[[#This Row],[Hemoglobin A1c (HbA1c) Control for Patients with Diabetes: HbA1c Poor Control - Numerator]]/AN_Commercial2022[[#This Row],[Hemoglobin A1c (HbA1c) Control for Patients with Diabetes: HbA1c Poor Control - Denominator]],"-")</f>
        <v>-</v>
      </c>
    </row>
    <row r="19" spans="2:16" x14ac:dyDescent="0.25">
      <c r="B19" s="85"/>
      <c r="C19" s="86"/>
      <c r="D19" s="87"/>
      <c r="E19" s="89"/>
      <c r="F19" s="89"/>
      <c r="G19" s="31" t="str">
        <f>IFERROR(AN_Commercial2022[[#This Row],[Asthma Medication Ratio (Ages 5-18) - Numerator]]/AN_Commercial2022[[#This Row],[Asthma Medication Ratio (Ages 5-18) - Denominator]],"-")</f>
        <v>-</v>
      </c>
      <c r="H19" s="91"/>
      <c r="I19" s="89"/>
      <c r="J19" s="31" t="str">
        <f>IFERROR(AN_Commercial2022[[#This Row],[Asthma Medication Ratio (Ages 19-64) - Numerator]]/AN_Commercial2022[[#This Row],[Asthma Medication Ratio (Ages 19-64) - Denominator]],"-")</f>
        <v>-</v>
      </c>
      <c r="K19" s="91"/>
      <c r="L19" s="89"/>
      <c r="M19" s="31" t="str">
        <f>IFERROR(AN_Commercial2022[[#This Row],[Controlling High Blood Pressure - Numerator]]/AN_Commercial2022[[#This Row],[Controlling High Blood Pressure - Denominator]],"-")</f>
        <v>-</v>
      </c>
      <c r="N19" s="91"/>
      <c r="O19" s="89"/>
      <c r="P19" s="31" t="str">
        <f>IFERROR(AN_Commercial2022[[#This Row],[Hemoglobin A1c (HbA1c) Control for Patients with Diabetes: HbA1c Poor Control - Numerator]]/AN_Commercial2022[[#This Row],[Hemoglobin A1c (HbA1c) Control for Patients with Diabetes: HbA1c Poor Control - Denominator]],"-")</f>
        <v>-</v>
      </c>
    </row>
    <row r="20" spans="2:16" x14ac:dyDescent="0.25">
      <c r="B20" s="85"/>
      <c r="C20" s="86"/>
      <c r="D20" s="87"/>
      <c r="E20" s="89"/>
      <c r="F20" s="89"/>
      <c r="G20" s="31" t="str">
        <f>IFERROR(AN_Commercial2022[[#This Row],[Asthma Medication Ratio (Ages 5-18) - Numerator]]/AN_Commercial2022[[#This Row],[Asthma Medication Ratio (Ages 5-18) - Denominator]],"-")</f>
        <v>-</v>
      </c>
      <c r="H20" s="91"/>
      <c r="I20" s="89"/>
      <c r="J20" s="31" t="str">
        <f>IFERROR(AN_Commercial2022[[#This Row],[Asthma Medication Ratio (Ages 19-64) - Numerator]]/AN_Commercial2022[[#This Row],[Asthma Medication Ratio (Ages 19-64) - Denominator]],"-")</f>
        <v>-</v>
      </c>
      <c r="K20" s="91"/>
      <c r="L20" s="89"/>
      <c r="M20" s="31" t="str">
        <f>IFERROR(AN_Commercial2022[[#This Row],[Controlling High Blood Pressure - Numerator]]/AN_Commercial2022[[#This Row],[Controlling High Blood Pressure - Denominator]],"-")</f>
        <v>-</v>
      </c>
      <c r="N20" s="91"/>
      <c r="O20" s="89"/>
      <c r="P20" s="31" t="str">
        <f>IFERROR(AN_Commercial2022[[#This Row],[Hemoglobin A1c (HbA1c) Control for Patients with Diabetes: HbA1c Poor Control - Numerator]]/AN_Commercial2022[[#This Row],[Hemoglobin A1c (HbA1c) Control for Patients with Diabetes: HbA1c Poor Control - Denominator]],"-")</f>
        <v>-</v>
      </c>
    </row>
    <row r="21" spans="2:16" x14ac:dyDescent="0.25">
      <c r="B21" s="85"/>
      <c r="C21" s="86"/>
      <c r="D21" s="87"/>
      <c r="E21" s="89"/>
      <c r="F21" s="89"/>
      <c r="G21" s="31" t="str">
        <f>IFERROR(AN_Commercial2022[[#This Row],[Asthma Medication Ratio (Ages 5-18) - Numerator]]/AN_Commercial2022[[#This Row],[Asthma Medication Ratio (Ages 5-18) - Denominator]],"-")</f>
        <v>-</v>
      </c>
      <c r="H21" s="91"/>
      <c r="I21" s="89"/>
      <c r="J21" s="31" t="str">
        <f>IFERROR(AN_Commercial2022[[#This Row],[Asthma Medication Ratio (Ages 19-64) - Numerator]]/AN_Commercial2022[[#This Row],[Asthma Medication Ratio (Ages 19-64) - Denominator]],"-")</f>
        <v>-</v>
      </c>
      <c r="K21" s="91"/>
      <c r="L21" s="89"/>
      <c r="M21" s="31" t="str">
        <f>IFERROR(AN_Commercial2022[[#This Row],[Controlling High Blood Pressure - Numerator]]/AN_Commercial2022[[#This Row],[Controlling High Blood Pressure - Denominator]],"-")</f>
        <v>-</v>
      </c>
      <c r="N21" s="91"/>
      <c r="O21" s="89"/>
      <c r="P21" s="31" t="str">
        <f>IFERROR(AN_Commercial2022[[#This Row],[Hemoglobin A1c (HbA1c) Control for Patients with Diabetes: HbA1c Poor Control - Numerator]]/AN_Commercial2022[[#This Row],[Hemoglobin A1c (HbA1c) Control for Patients with Diabetes: HbA1c Poor Control - Denominator]],"-")</f>
        <v>-</v>
      </c>
    </row>
    <row r="22" spans="2:16" x14ac:dyDescent="0.25">
      <c r="B22" s="85"/>
      <c r="C22" s="86"/>
      <c r="D22" s="87"/>
      <c r="E22" s="89"/>
      <c r="F22" s="89"/>
      <c r="G22" s="31" t="str">
        <f>IFERROR(AN_Commercial2022[[#This Row],[Asthma Medication Ratio (Ages 5-18) - Numerator]]/AN_Commercial2022[[#This Row],[Asthma Medication Ratio (Ages 5-18) - Denominator]],"-")</f>
        <v>-</v>
      </c>
      <c r="H22" s="91"/>
      <c r="I22" s="89"/>
      <c r="J22" s="31" t="str">
        <f>IFERROR(AN_Commercial2022[[#This Row],[Asthma Medication Ratio (Ages 19-64) - Numerator]]/AN_Commercial2022[[#This Row],[Asthma Medication Ratio (Ages 19-64) - Denominator]],"-")</f>
        <v>-</v>
      </c>
      <c r="K22" s="91"/>
      <c r="L22" s="89"/>
      <c r="M22" s="31" t="str">
        <f>IFERROR(AN_Commercial2022[[#This Row],[Controlling High Blood Pressure - Numerator]]/AN_Commercial2022[[#This Row],[Controlling High Blood Pressure - Denominator]],"-")</f>
        <v>-</v>
      </c>
      <c r="N22" s="91"/>
      <c r="O22" s="89"/>
      <c r="P22" s="31" t="str">
        <f>IFERROR(AN_Commercial2022[[#This Row],[Hemoglobin A1c (HbA1c) Control for Patients with Diabetes: HbA1c Poor Control - Numerator]]/AN_Commercial2022[[#This Row],[Hemoglobin A1c (HbA1c) Control for Patients with Diabetes: HbA1c Poor Control - Denominator]],"-")</f>
        <v>-</v>
      </c>
    </row>
    <row r="23" spans="2:16" x14ac:dyDescent="0.25">
      <c r="B23" s="85"/>
      <c r="C23" s="86"/>
      <c r="D23" s="87"/>
      <c r="E23" s="89"/>
      <c r="F23" s="89"/>
      <c r="G23" s="31" t="str">
        <f>IFERROR(AN_Commercial2022[[#This Row],[Asthma Medication Ratio (Ages 5-18) - Numerator]]/AN_Commercial2022[[#This Row],[Asthma Medication Ratio (Ages 5-18) - Denominator]],"-")</f>
        <v>-</v>
      </c>
      <c r="H23" s="91"/>
      <c r="I23" s="89"/>
      <c r="J23" s="31" t="str">
        <f>IFERROR(AN_Commercial2022[[#This Row],[Asthma Medication Ratio (Ages 19-64) - Numerator]]/AN_Commercial2022[[#This Row],[Asthma Medication Ratio (Ages 19-64) - Denominator]],"-")</f>
        <v>-</v>
      </c>
      <c r="K23" s="91"/>
      <c r="L23" s="89"/>
      <c r="M23" s="31" t="str">
        <f>IFERROR(AN_Commercial2022[[#This Row],[Controlling High Blood Pressure - Numerator]]/AN_Commercial2022[[#This Row],[Controlling High Blood Pressure - Denominator]],"-")</f>
        <v>-</v>
      </c>
      <c r="N23" s="91"/>
      <c r="O23" s="89"/>
      <c r="P23" s="31" t="str">
        <f>IFERROR(AN_Commercial2022[[#This Row],[Hemoglobin A1c (HbA1c) Control for Patients with Diabetes: HbA1c Poor Control - Numerator]]/AN_Commercial2022[[#This Row],[Hemoglobin A1c (HbA1c) Control for Patients with Diabetes: HbA1c Poor Control - Denominator]],"-")</f>
        <v>-</v>
      </c>
    </row>
    <row r="24" spans="2:16" x14ac:dyDescent="0.25">
      <c r="B24" s="85"/>
      <c r="C24" s="86"/>
      <c r="D24" s="87"/>
      <c r="E24" s="89"/>
      <c r="F24" s="89"/>
      <c r="G24" s="31" t="str">
        <f>IFERROR(AN_Commercial2022[[#This Row],[Asthma Medication Ratio (Ages 5-18) - Numerator]]/AN_Commercial2022[[#This Row],[Asthma Medication Ratio (Ages 5-18) - Denominator]],"-")</f>
        <v>-</v>
      </c>
      <c r="H24" s="91"/>
      <c r="I24" s="89"/>
      <c r="J24" s="31" t="str">
        <f>IFERROR(AN_Commercial2022[[#This Row],[Asthma Medication Ratio (Ages 19-64) - Numerator]]/AN_Commercial2022[[#This Row],[Asthma Medication Ratio (Ages 19-64) - Denominator]],"-")</f>
        <v>-</v>
      </c>
      <c r="K24" s="91"/>
      <c r="L24" s="89"/>
      <c r="M24" s="31" t="str">
        <f>IFERROR(AN_Commercial2022[[#This Row],[Controlling High Blood Pressure - Numerator]]/AN_Commercial2022[[#This Row],[Controlling High Blood Pressure - Denominator]],"-")</f>
        <v>-</v>
      </c>
      <c r="N24" s="91"/>
      <c r="O24" s="89"/>
      <c r="P24" s="31" t="str">
        <f>IFERROR(AN_Commercial2022[[#This Row],[Hemoglobin A1c (HbA1c) Control for Patients with Diabetes: HbA1c Poor Control - Numerator]]/AN_Commercial2022[[#This Row],[Hemoglobin A1c (HbA1c) Control for Patients with Diabetes: HbA1c Poor Control - Denominator]],"-")</f>
        <v>-</v>
      </c>
    </row>
    <row r="25" spans="2:16" x14ac:dyDescent="0.25">
      <c r="B25" s="85"/>
      <c r="C25" s="86"/>
      <c r="D25" s="87"/>
      <c r="E25" s="89"/>
      <c r="F25" s="89"/>
      <c r="G25" s="31" t="str">
        <f>IFERROR(AN_Commercial2022[[#This Row],[Asthma Medication Ratio (Ages 5-18) - Numerator]]/AN_Commercial2022[[#This Row],[Asthma Medication Ratio (Ages 5-18) - Denominator]],"-")</f>
        <v>-</v>
      </c>
      <c r="H25" s="91"/>
      <c r="I25" s="89"/>
      <c r="J25" s="31" t="str">
        <f>IFERROR(AN_Commercial2022[[#This Row],[Asthma Medication Ratio (Ages 19-64) - Numerator]]/AN_Commercial2022[[#This Row],[Asthma Medication Ratio (Ages 19-64) - Denominator]],"-")</f>
        <v>-</v>
      </c>
      <c r="K25" s="91"/>
      <c r="L25" s="89"/>
      <c r="M25" s="31" t="str">
        <f>IFERROR(AN_Commercial2022[[#This Row],[Controlling High Blood Pressure - Numerator]]/AN_Commercial2022[[#This Row],[Controlling High Blood Pressure - Denominator]],"-")</f>
        <v>-</v>
      </c>
      <c r="N25" s="91"/>
      <c r="O25" s="89"/>
      <c r="P25" s="31" t="str">
        <f>IFERROR(AN_Commercial2022[[#This Row],[Hemoglobin A1c (HbA1c) Control for Patients with Diabetes: HbA1c Poor Control - Numerator]]/AN_Commercial2022[[#This Row],[Hemoglobin A1c (HbA1c) Control for Patients with Diabetes: HbA1c Poor Control - Denominator]],"-")</f>
        <v>-</v>
      </c>
    </row>
    <row r="26" spans="2:16" x14ac:dyDescent="0.25">
      <c r="B26" s="85"/>
      <c r="C26" s="86"/>
      <c r="D26" s="87"/>
      <c r="E26" s="89"/>
      <c r="F26" s="89"/>
      <c r="G26" s="31" t="str">
        <f>IFERROR(AN_Commercial2022[[#This Row],[Asthma Medication Ratio (Ages 5-18) - Numerator]]/AN_Commercial2022[[#This Row],[Asthma Medication Ratio (Ages 5-18) - Denominator]],"-")</f>
        <v>-</v>
      </c>
      <c r="H26" s="91"/>
      <c r="I26" s="89"/>
      <c r="J26" s="31" t="str">
        <f>IFERROR(AN_Commercial2022[[#This Row],[Asthma Medication Ratio (Ages 19-64) - Numerator]]/AN_Commercial2022[[#This Row],[Asthma Medication Ratio (Ages 19-64) - Denominator]],"-")</f>
        <v>-</v>
      </c>
      <c r="K26" s="91"/>
      <c r="L26" s="89"/>
      <c r="M26" s="31" t="str">
        <f>IFERROR(AN_Commercial2022[[#This Row],[Controlling High Blood Pressure - Numerator]]/AN_Commercial2022[[#This Row],[Controlling High Blood Pressure - Denominator]],"-")</f>
        <v>-</v>
      </c>
      <c r="N26" s="91"/>
      <c r="O26" s="89"/>
      <c r="P26" s="31" t="str">
        <f>IFERROR(AN_Commercial2022[[#This Row],[Hemoglobin A1c (HbA1c) Control for Patients with Diabetes: HbA1c Poor Control - Numerator]]/AN_Commercial2022[[#This Row],[Hemoglobin A1c (HbA1c) Control for Patients with Diabetes: HbA1c Poor Control - Denominator]],"-")</f>
        <v>-</v>
      </c>
    </row>
    <row r="27" spans="2:16" x14ac:dyDescent="0.25">
      <c r="B27" s="85"/>
      <c r="C27" s="86"/>
      <c r="D27" s="87"/>
      <c r="E27" s="89"/>
      <c r="F27" s="89"/>
      <c r="G27" s="31" t="str">
        <f>IFERROR(AN_Commercial2022[[#This Row],[Asthma Medication Ratio (Ages 5-18) - Numerator]]/AN_Commercial2022[[#This Row],[Asthma Medication Ratio (Ages 5-18) - Denominator]],"-")</f>
        <v>-</v>
      </c>
      <c r="H27" s="91"/>
      <c r="I27" s="89"/>
      <c r="J27" s="31" t="str">
        <f>IFERROR(AN_Commercial2022[[#This Row],[Asthma Medication Ratio (Ages 19-64) - Numerator]]/AN_Commercial2022[[#This Row],[Asthma Medication Ratio (Ages 19-64) - Denominator]],"-")</f>
        <v>-</v>
      </c>
      <c r="K27" s="91"/>
      <c r="L27" s="89"/>
      <c r="M27" s="31" t="str">
        <f>IFERROR(AN_Commercial2022[[#This Row],[Controlling High Blood Pressure - Numerator]]/AN_Commercial2022[[#This Row],[Controlling High Blood Pressure - Denominator]],"-")</f>
        <v>-</v>
      </c>
      <c r="N27" s="91"/>
      <c r="O27" s="89"/>
      <c r="P27" s="31" t="str">
        <f>IFERROR(AN_Commercial2022[[#This Row],[Hemoglobin A1c (HbA1c) Control for Patients with Diabetes: HbA1c Poor Control - Numerator]]/AN_Commercial2022[[#This Row],[Hemoglobin A1c (HbA1c) Control for Patients with Diabetes: HbA1c Poor Control - Denominator]],"-")</f>
        <v>-</v>
      </c>
    </row>
    <row r="28" spans="2:16" x14ac:dyDescent="0.25">
      <c r="B28" s="85"/>
      <c r="C28" s="86"/>
      <c r="D28" s="87"/>
      <c r="E28" s="89"/>
      <c r="F28" s="89"/>
      <c r="G28" s="31" t="str">
        <f>IFERROR(AN_Commercial2022[[#This Row],[Asthma Medication Ratio (Ages 5-18) - Numerator]]/AN_Commercial2022[[#This Row],[Asthma Medication Ratio (Ages 5-18) - Denominator]],"-")</f>
        <v>-</v>
      </c>
      <c r="H28" s="91"/>
      <c r="I28" s="89"/>
      <c r="J28" s="31" t="str">
        <f>IFERROR(AN_Commercial2022[[#This Row],[Asthma Medication Ratio (Ages 19-64) - Numerator]]/AN_Commercial2022[[#This Row],[Asthma Medication Ratio (Ages 19-64) - Denominator]],"-")</f>
        <v>-</v>
      </c>
      <c r="K28" s="91"/>
      <c r="L28" s="89"/>
      <c r="M28" s="31" t="str">
        <f>IFERROR(AN_Commercial2022[[#This Row],[Controlling High Blood Pressure - Numerator]]/AN_Commercial2022[[#This Row],[Controlling High Blood Pressure - Denominator]],"-")</f>
        <v>-</v>
      </c>
      <c r="N28" s="91"/>
      <c r="O28" s="89"/>
      <c r="P28" s="31" t="str">
        <f>IFERROR(AN_Commercial2022[[#This Row],[Hemoglobin A1c (HbA1c) Control for Patients with Diabetes: HbA1c Poor Control - Numerator]]/AN_Commercial2022[[#This Row],[Hemoglobin A1c (HbA1c) Control for Patients with Diabetes: HbA1c Poor Control - Denominator]],"-")</f>
        <v>-</v>
      </c>
    </row>
    <row r="29" spans="2:16" x14ac:dyDescent="0.25">
      <c r="B29" s="85"/>
      <c r="C29" s="86"/>
      <c r="D29" s="87"/>
      <c r="E29" s="89"/>
      <c r="F29" s="89"/>
      <c r="G29" s="31" t="str">
        <f>IFERROR(AN_Commercial2022[[#This Row],[Asthma Medication Ratio (Ages 5-18) - Numerator]]/AN_Commercial2022[[#This Row],[Asthma Medication Ratio (Ages 5-18) - Denominator]],"-")</f>
        <v>-</v>
      </c>
      <c r="H29" s="91"/>
      <c r="I29" s="89"/>
      <c r="J29" s="31" t="str">
        <f>IFERROR(AN_Commercial2022[[#This Row],[Asthma Medication Ratio (Ages 19-64) - Numerator]]/AN_Commercial2022[[#This Row],[Asthma Medication Ratio (Ages 19-64) - Denominator]],"-")</f>
        <v>-</v>
      </c>
      <c r="K29" s="91"/>
      <c r="L29" s="89"/>
      <c r="M29" s="31" t="str">
        <f>IFERROR(AN_Commercial2022[[#This Row],[Controlling High Blood Pressure - Numerator]]/AN_Commercial2022[[#This Row],[Controlling High Blood Pressure - Denominator]],"-")</f>
        <v>-</v>
      </c>
      <c r="N29" s="91"/>
      <c r="O29" s="89"/>
      <c r="P29" s="31" t="str">
        <f>IFERROR(AN_Commercial2022[[#This Row],[Hemoglobin A1c (HbA1c) Control for Patients with Diabetes: HbA1c Poor Control - Numerator]]/AN_Commercial2022[[#This Row],[Hemoglobin A1c (HbA1c) Control for Patients with Diabetes: HbA1c Poor Control - Denominator]],"-")</f>
        <v>-</v>
      </c>
    </row>
    <row r="30" spans="2:16" x14ac:dyDescent="0.25">
      <c r="B30" s="85"/>
      <c r="C30" s="86"/>
      <c r="D30" s="87"/>
      <c r="E30" s="89"/>
      <c r="F30" s="89"/>
      <c r="G30" s="31" t="str">
        <f>IFERROR(AN_Commercial2022[[#This Row],[Asthma Medication Ratio (Ages 5-18) - Numerator]]/AN_Commercial2022[[#This Row],[Asthma Medication Ratio (Ages 5-18) - Denominator]],"-")</f>
        <v>-</v>
      </c>
      <c r="H30" s="91"/>
      <c r="I30" s="89"/>
      <c r="J30" s="31" t="str">
        <f>IFERROR(AN_Commercial2022[[#This Row],[Asthma Medication Ratio (Ages 19-64) - Numerator]]/AN_Commercial2022[[#This Row],[Asthma Medication Ratio (Ages 19-64) - Denominator]],"-")</f>
        <v>-</v>
      </c>
      <c r="K30" s="91"/>
      <c r="L30" s="89"/>
      <c r="M30" s="31" t="str">
        <f>IFERROR(AN_Commercial2022[[#This Row],[Controlling High Blood Pressure - Numerator]]/AN_Commercial2022[[#This Row],[Controlling High Blood Pressure - Denominator]],"-")</f>
        <v>-</v>
      </c>
      <c r="N30" s="91"/>
      <c r="O30" s="89"/>
      <c r="P30" s="31" t="str">
        <f>IFERROR(AN_Commercial2022[[#This Row],[Hemoglobin A1c (HbA1c) Control for Patients with Diabetes: HbA1c Poor Control - Numerator]]/AN_Commercial2022[[#This Row],[Hemoglobin A1c (HbA1c) Control for Patients with Diabetes: HbA1c Poor Control - Denominator]],"-")</f>
        <v>-</v>
      </c>
    </row>
    <row r="31" spans="2:16" x14ac:dyDescent="0.25">
      <c r="B31" s="85"/>
      <c r="C31" s="86"/>
      <c r="D31" s="87"/>
      <c r="E31" s="89"/>
      <c r="F31" s="89"/>
      <c r="G31" s="31" t="str">
        <f>IFERROR(AN_Commercial2022[[#This Row],[Asthma Medication Ratio (Ages 5-18) - Numerator]]/AN_Commercial2022[[#This Row],[Asthma Medication Ratio (Ages 5-18) - Denominator]],"-")</f>
        <v>-</v>
      </c>
      <c r="H31" s="91"/>
      <c r="I31" s="89"/>
      <c r="J31" s="31" t="str">
        <f>IFERROR(AN_Commercial2022[[#This Row],[Asthma Medication Ratio (Ages 19-64) - Numerator]]/AN_Commercial2022[[#This Row],[Asthma Medication Ratio (Ages 19-64) - Denominator]],"-")</f>
        <v>-</v>
      </c>
      <c r="K31" s="91"/>
      <c r="L31" s="89"/>
      <c r="M31" s="31" t="str">
        <f>IFERROR(AN_Commercial2022[[#This Row],[Controlling High Blood Pressure - Numerator]]/AN_Commercial2022[[#This Row],[Controlling High Blood Pressure - Denominator]],"-")</f>
        <v>-</v>
      </c>
      <c r="N31" s="91"/>
      <c r="O31" s="89"/>
      <c r="P31" s="31" t="str">
        <f>IFERROR(AN_Commercial2022[[#This Row],[Hemoglobin A1c (HbA1c) Control for Patients with Diabetes: HbA1c Poor Control - Numerator]]/AN_Commercial2022[[#This Row],[Hemoglobin A1c (HbA1c) Control for Patients with Diabetes: HbA1c Poor Control - Denominator]],"-")</f>
        <v>-</v>
      </c>
    </row>
    <row r="32" spans="2:16" x14ac:dyDescent="0.25">
      <c r="B32" s="85"/>
      <c r="C32" s="86"/>
      <c r="D32" s="87"/>
      <c r="E32" s="89"/>
      <c r="F32" s="89"/>
      <c r="G32" s="31" t="str">
        <f>IFERROR(AN_Commercial2022[[#This Row],[Asthma Medication Ratio (Ages 5-18) - Numerator]]/AN_Commercial2022[[#This Row],[Asthma Medication Ratio (Ages 5-18) - Denominator]],"-")</f>
        <v>-</v>
      </c>
      <c r="H32" s="91"/>
      <c r="I32" s="89"/>
      <c r="J32" s="31" t="str">
        <f>IFERROR(AN_Commercial2022[[#This Row],[Asthma Medication Ratio (Ages 19-64) - Numerator]]/AN_Commercial2022[[#This Row],[Asthma Medication Ratio (Ages 19-64) - Denominator]],"-")</f>
        <v>-</v>
      </c>
      <c r="K32" s="91"/>
      <c r="L32" s="89"/>
      <c r="M32" s="31" t="str">
        <f>IFERROR(AN_Commercial2022[[#This Row],[Controlling High Blood Pressure - Numerator]]/AN_Commercial2022[[#This Row],[Controlling High Blood Pressure - Denominator]],"-")</f>
        <v>-</v>
      </c>
      <c r="N32" s="91"/>
      <c r="O32" s="89"/>
      <c r="P32" s="31" t="str">
        <f>IFERROR(AN_Commercial2022[[#This Row],[Hemoglobin A1c (HbA1c) Control for Patients with Diabetes: HbA1c Poor Control - Numerator]]/AN_Commercial2022[[#This Row],[Hemoglobin A1c (HbA1c) Control for Patients with Diabetes: HbA1c Poor Control - Denominator]],"-")</f>
        <v>-</v>
      </c>
    </row>
    <row r="33" spans="2:16" x14ac:dyDescent="0.25">
      <c r="B33" s="85"/>
      <c r="C33" s="86"/>
      <c r="D33" s="87"/>
      <c r="E33" s="89"/>
      <c r="F33" s="89"/>
      <c r="G33" s="31" t="str">
        <f>IFERROR(AN_Commercial2022[[#This Row],[Asthma Medication Ratio (Ages 5-18) - Numerator]]/AN_Commercial2022[[#This Row],[Asthma Medication Ratio (Ages 5-18) - Denominator]],"-")</f>
        <v>-</v>
      </c>
      <c r="H33" s="91"/>
      <c r="I33" s="89"/>
      <c r="J33" s="31" t="str">
        <f>IFERROR(AN_Commercial2022[[#This Row],[Asthma Medication Ratio (Ages 19-64) - Numerator]]/AN_Commercial2022[[#This Row],[Asthma Medication Ratio (Ages 19-64) - Denominator]],"-")</f>
        <v>-</v>
      </c>
      <c r="K33" s="91"/>
      <c r="L33" s="89"/>
      <c r="M33" s="31" t="str">
        <f>IFERROR(AN_Commercial2022[[#This Row],[Controlling High Blood Pressure - Numerator]]/AN_Commercial2022[[#This Row],[Controlling High Blood Pressure - Denominator]],"-")</f>
        <v>-</v>
      </c>
      <c r="N33" s="91"/>
      <c r="O33" s="89"/>
      <c r="P33" s="31" t="str">
        <f>IFERROR(AN_Commercial2022[[#This Row],[Hemoglobin A1c (HbA1c) Control for Patients with Diabetes: HbA1c Poor Control - Numerator]]/AN_Commercial2022[[#This Row],[Hemoglobin A1c (HbA1c) Control for Patients with Diabetes: HbA1c Poor Control - Denominator]],"-")</f>
        <v>-</v>
      </c>
    </row>
    <row r="34" spans="2:16" x14ac:dyDescent="0.25">
      <c r="B34" s="85"/>
      <c r="C34" s="86"/>
      <c r="D34" s="87"/>
      <c r="E34" s="89"/>
      <c r="F34" s="89"/>
      <c r="G34" s="31" t="str">
        <f>IFERROR(AN_Commercial2022[[#This Row],[Asthma Medication Ratio (Ages 5-18) - Numerator]]/AN_Commercial2022[[#This Row],[Asthma Medication Ratio (Ages 5-18) - Denominator]],"-")</f>
        <v>-</v>
      </c>
      <c r="H34" s="91"/>
      <c r="I34" s="89"/>
      <c r="J34" s="31" t="str">
        <f>IFERROR(AN_Commercial2022[[#This Row],[Asthma Medication Ratio (Ages 19-64) - Numerator]]/AN_Commercial2022[[#This Row],[Asthma Medication Ratio (Ages 19-64) - Denominator]],"-")</f>
        <v>-</v>
      </c>
      <c r="K34" s="91"/>
      <c r="L34" s="89"/>
      <c r="M34" s="31" t="str">
        <f>IFERROR(AN_Commercial2022[[#This Row],[Controlling High Blood Pressure - Numerator]]/AN_Commercial2022[[#This Row],[Controlling High Blood Pressure - Denominator]],"-")</f>
        <v>-</v>
      </c>
      <c r="N34" s="91"/>
      <c r="O34" s="89"/>
      <c r="P34" s="31" t="str">
        <f>IFERROR(AN_Commercial2022[[#This Row],[Hemoglobin A1c (HbA1c) Control for Patients with Diabetes: HbA1c Poor Control - Numerator]]/AN_Commercial2022[[#This Row],[Hemoglobin A1c (HbA1c) Control for Patients with Diabetes: HbA1c Poor Control - Denominator]],"-")</f>
        <v>-</v>
      </c>
    </row>
    <row r="35" spans="2:16" x14ac:dyDescent="0.25">
      <c r="B35" s="85"/>
      <c r="C35" s="86"/>
      <c r="D35" s="87"/>
      <c r="E35" s="89"/>
      <c r="F35" s="89"/>
      <c r="G35" s="31" t="str">
        <f>IFERROR(AN_Commercial2022[[#This Row],[Asthma Medication Ratio (Ages 5-18) - Numerator]]/AN_Commercial2022[[#This Row],[Asthma Medication Ratio (Ages 5-18) - Denominator]],"-")</f>
        <v>-</v>
      </c>
      <c r="H35" s="91"/>
      <c r="I35" s="89"/>
      <c r="J35" s="31" t="str">
        <f>IFERROR(AN_Commercial2022[[#This Row],[Asthma Medication Ratio (Ages 19-64) - Numerator]]/AN_Commercial2022[[#This Row],[Asthma Medication Ratio (Ages 19-64) - Denominator]],"-")</f>
        <v>-</v>
      </c>
      <c r="K35" s="91"/>
      <c r="L35" s="89"/>
      <c r="M35" s="31" t="str">
        <f>IFERROR(AN_Commercial2022[[#This Row],[Controlling High Blood Pressure - Numerator]]/AN_Commercial2022[[#This Row],[Controlling High Blood Pressure - Denominator]],"-")</f>
        <v>-</v>
      </c>
      <c r="N35" s="91"/>
      <c r="O35" s="89"/>
      <c r="P35" s="31" t="str">
        <f>IFERROR(AN_Commercial2022[[#This Row],[Hemoglobin A1c (HbA1c) Control for Patients with Diabetes: HbA1c Poor Control - Numerator]]/AN_Commercial2022[[#This Row],[Hemoglobin A1c (HbA1c) Control for Patients with Diabetes: HbA1c Poor Control - Denominator]],"-")</f>
        <v>-</v>
      </c>
    </row>
    <row r="36" spans="2:16" x14ac:dyDescent="0.25">
      <c r="B36" s="85"/>
      <c r="C36" s="86"/>
      <c r="D36" s="87"/>
      <c r="E36" s="89"/>
      <c r="F36" s="89"/>
      <c r="G36" s="31" t="str">
        <f>IFERROR(AN_Commercial2022[[#This Row],[Asthma Medication Ratio (Ages 5-18) - Numerator]]/AN_Commercial2022[[#This Row],[Asthma Medication Ratio (Ages 5-18) - Denominator]],"-")</f>
        <v>-</v>
      </c>
      <c r="H36" s="91"/>
      <c r="I36" s="89"/>
      <c r="J36" s="31" t="str">
        <f>IFERROR(AN_Commercial2022[[#This Row],[Asthma Medication Ratio (Ages 19-64) - Numerator]]/AN_Commercial2022[[#This Row],[Asthma Medication Ratio (Ages 19-64) - Denominator]],"-")</f>
        <v>-</v>
      </c>
      <c r="K36" s="91"/>
      <c r="L36" s="89"/>
      <c r="M36" s="31" t="str">
        <f>IFERROR(AN_Commercial2022[[#This Row],[Controlling High Blood Pressure - Numerator]]/AN_Commercial2022[[#This Row],[Controlling High Blood Pressure - Denominator]],"-")</f>
        <v>-</v>
      </c>
      <c r="N36" s="91"/>
      <c r="O36" s="89"/>
      <c r="P36" s="31" t="str">
        <f>IFERROR(AN_Commercial2022[[#This Row],[Hemoglobin A1c (HbA1c) Control for Patients with Diabetes: HbA1c Poor Control - Numerator]]/AN_Commercial2022[[#This Row],[Hemoglobin A1c (HbA1c) Control for Patients with Diabetes: HbA1c Poor Control - Denominator]],"-")</f>
        <v>-</v>
      </c>
    </row>
    <row r="37" spans="2:16" x14ac:dyDescent="0.25">
      <c r="B37" s="85"/>
      <c r="C37" s="86"/>
      <c r="D37" s="87"/>
      <c r="E37" s="89"/>
      <c r="F37" s="89"/>
      <c r="G37" s="31" t="str">
        <f>IFERROR(AN_Commercial2022[[#This Row],[Asthma Medication Ratio (Ages 5-18) - Numerator]]/AN_Commercial2022[[#This Row],[Asthma Medication Ratio (Ages 5-18) - Denominator]],"-")</f>
        <v>-</v>
      </c>
      <c r="H37" s="91"/>
      <c r="I37" s="89"/>
      <c r="J37" s="31" t="str">
        <f>IFERROR(AN_Commercial2022[[#This Row],[Asthma Medication Ratio (Ages 19-64) - Numerator]]/AN_Commercial2022[[#This Row],[Asthma Medication Ratio (Ages 19-64) - Denominator]],"-")</f>
        <v>-</v>
      </c>
      <c r="K37" s="91"/>
      <c r="L37" s="89"/>
      <c r="M37" s="31" t="str">
        <f>IFERROR(AN_Commercial2022[[#This Row],[Controlling High Blood Pressure - Numerator]]/AN_Commercial2022[[#This Row],[Controlling High Blood Pressure - Denominator]],"-")</f>
        <v>-</v>
      </c>
      <c r="N37" s="91"/>
      <c r="O37" s="89"/>
      <c r="P37" s="31" t="str">
        <f>IFERROR(AN_Commercial2022[[#This Row],[Hemoglobin A1c (HbA1c) Control for Patients with Diabetes: HbA1c Poor Control - Numerator]]/AN_Commercial2022[[#This Row],[Hemoglobin A1c (HbA1c) Control for Patients with Diabetes: HbA1c Poor Control - Denominator]],"-")</f>
        <v>-</v>
      </c>
    </row>
    <row r="38" spans="2:16" x14ac:dyDescent="0.25">
      <c r="B38" s="85"/>
      <c r="C38" s="86"/>
      <c r="D38" s="87"/>
      <c r="E38" s="89"/>
      <c r="F38" s="89"/>
      <c r="G38" s="31" t="str">
        <f>IFERROR(AN_Commercial2022[[#This Row],[Asthma Medication Ratio (Ages 5-18) - Numerator]]/AN_Commercial2022[[#This Row],[Asthma Medication Ratio (Ages 5-18) - Denominator]],"-")</f>
        <v>-</v>
      </c>
      <c r="H38" s="91"/>
      <c r="I38" s="89"/>
      <c r="J38" s="31" t="str">
        <f>IFERROR(AN_Commercial2022[[#This Row],[Asthma Medication Ratio (Ages 19-64) - Numerator]]/AN_Commercial2022[[#This Row],[Asthma Medication Ratio (Ages 19-64) - Denominator]],"-")</f>
        <v>-</v>
      </c>
      <c r="K38" s="91"/>
      <c r="L38" s="89"/>
      <c r="M38" s="31" t="str">
        <f>IFERROR(AN_Commercial2022[[#This Row],[Controlling High Blood Pressure - Numerator]]/AN_Commercial2022[[#This Row],[Controlling High Blood Pressure - Denominator]],"-")</f>
        <v>-</v>
      </c>
      <c r="N38" s="91"/>
      <c r="O38" s="89"/>
      <c r="P38" s="31" t="str">
        <f>IFERROR(AN_Commercial2022[[#This Row],[Hemoglobin A1c (HbA1c) Control for Patients with Diabetes: HbA1c Poor Control - Numerator]]/AN_Commercial2022[[#This Row],[Hemoglobin A1c (HbA1c) Control for Patients with Diabetes: HbA1c Poor Control - Denominator]],"-")</f>
        <v>-</v>
      </c>
    </row>
    <row r="39" spans="2:16" x14ac:dyDescent="0.25">
      <c r="B39" s="85"/>
      <c r="C39" s="86"/>
      <c r="D39" s="87"/>
      <c r="E39" s="89"/>
      <c r="F39" s="89"/>
      <c r="G39" s="31" t="str">
        <f>IFERROR(AN_Commercial2022[[#This Row],[Asthma Medication Ratio (Ages 5-18) - Numerator]]/AN_Commercial2022[[#This Row],[Asthma Medication Ratio (Ages 5-18) - Denominator]],"-")</f>
        <v>-</v>
      </c>
      <c r="H39" s="91"/>
      <c r="I39" s="89"/>
      <c r="J39" s="31" t="str">
        <f>IFERROR(AN_Commercial2022[[#This Row],[Asthma Medication Ratio (Ages 19-64) - Numerator]]/AN_Commercial2022[[#This Row],[Asthma Medication Ratio (Ages 19-64) - Denominator]],"-")</f>
        <v>-</v>
      </c>
      <c r="K39" s="91"/>
      <c r="L39" s="89"/>
      <c r="M39" s="31" t="str">
        <f>IFERROR(AN_Commercial2022[[#This Row],[Controlling High Blood Pressure - Numerator]]/AN_Commercial2022[[#This Row],[Controlling High Blood Pressure - Denominator]],"-")</f>
        <v>-</v>
      </c>
      <c r="N39" s="91"/>
      <c r="O39" s="89"/>
      <c r="P39" s="31" t="str">
        <f>IFERROR(AN_Commercial2022[[#This Row],[Hemoglobin A1c (HbA1c) Control for Patients with Diabetes: HbA1c Poor Control - Numerator]]/AN_Commercial2022[[#This Row],[Hemoglobin A1c (HbA1c) Control for Patients with Diabetes: HbA1c Poor Control - Denominator]],"-")</f>
        <v>-</v>
      </c>
    </row>
    <row r="40" spans="2:16" x14ac:dyDescent="0.25">
      <c r="B40" s="85"/>
      <c r="C40" s="86"/>
      <c r="D40" s="87"/>
      <c r="E40" s="89"/>
      <c r="F40" s="89"/>
      <c r="G40" s="31" t="str">
        <f>IFERROR(AN_Commercial2022[[#This Row],[Asthma Medication Ratio (Ages 5-18) - Numerator]]/AN_Commercial2022[[#This Row],[Asthma Medication Ratio (Ages 5-18) - Denominator]],"-")</f>
        <v>-</v>
      </c>
      <c r="H40" s="91"/>
      <c r="I40" s="89"/>
      <c r="J40" s="31" t="str">
        <f>IFERROR(AN_Commercial2022[[#This Row],[Asthma Medication Ratio (Ages 19-64) - Numerator]]/AN_Commercial2022[[#This Row],[Asthma Medication Ratio (Ages 19-64) - Denominator]],"-")</f>
        <v>-</v>
      </c>
      <c r="K40" s="91"/>
      <c r="L40" s="89"/>
      <c r="M40" s="31" t="str">
        <f>IFERROR(AN_Commercial2022[[#This Row],[Controlling High Blood Pressure - Numerator]]/AN_Commercial2022[[#This Row],[Controlling High Blood Pressure - Denominator]],"-")</f>
        <v>-</v>
      </c>
      <c r="N40" s="91"/>
      <c r="O40" s="89"/>
      <c r="P40" s="31" t="str">
        <f>IFERROR(AN_Commercial2022[[#This Row],[Hemoglobin A1c (HbA1c) Control for Patients with Diabetes: HbA1c Poor Control - Numerator]]/AN_Commercial2022[[#This Row],[Hemoglobin A1c (HbA1c) Control for Patients with Diabetes: HbA1c Poor Control - Denominator]],"-")</f>
        <v>-</v>
      </c>
    </row>
    <row r="41" spans="2:16" x14ac:dyDescent="0.25">
      <c r="B41" s="85"/>
      <c r="C41" s="86"/>
      <c r="D41" s="87"/>
      <c r="E41" s="89"/>
      <c r="F41" s="89"/>
      <c r="G41" s="31" t="str">
        <f>IFERROR(AN_Commercial2022[[#This Row],[Asthma Medication Ratio (Ages 5-18) - Numerator]]/AN_Commercial2022[[#This Row],[Asthma Medication Ratio (Ages 5-18) - Denominator]],"-")</f>
        <v>-</v>
      </c>
      <c r="H41" s="91"/>
      <c r="I41" s="89"/>
      <c r="J41" s="31" t="str">
        <f>IFERROR(AN_Commercial2022[[#This Row],[Asthma Medication Ratio (Ages 19-64) - Numerator]]/AN_Commercial2022[[#This Row],[Asthma Medication Ratio (Ages 19-64) - Denominator]],"-")</f>
        <v>-</v>
      </c>
      <c r="K41" s="91"/>
      <c r="L41" s="89"/>
      <c r="M41" s="31" t="str">
        <f>IFERROR(AN_Commercial2022[[#This Row],[Controlling High Blood Pressure - Numerator]]/AN_Commercial2022[[#This Row],[Controlling High Blood Pressure - Denominator]],"-")</f>
        <v>-</v>
      </c>
      <c r="N41" s="91"/>
      <c r="O41" s="89"/>
      <c r="P41" s="31" t="str">
        <f>IFERROR(AN_Commercial2022[[#This Row],[Hemoglobin A1c (HbA1c) Control for Patients with Diabetes: HbA1c Poor Control - Numerator]]/AN_Commercial2022[[#This Row],[Hemoglobin A1c (HbA1c) Control for Patients with Diabetes: HbA1c Poor Control - Denominator]],"-")</f>
        <v>-</v>
      </c>
    </row>
    <row r="42" spans="2:16" x14ac:dyDescent="0.25">
      <c r="B42" s="85"/>
      <c r="C42" s="86"/>
      <c r="D42" s="87"/>
      <c r="E42" s="89"/>
      <c r="F42" s="89"/>
      <c r="G42" s="31" t="str">
        <f>IFERROR(AN_Commercial2022[[#This Row],[Asthma Medication Ratio (Ages 5-18) - Numerator]]/AN_Commercial2022[[#This Row],[Asthma Medication Ratio (Ages 5-18) - Denominator]],"-")</f>
        <v>-</v>
      </c>
      <c r="H42" s="91"/>
      <c r="I42" s="89"/>
      <c r="J42" s="31" t="str">
        <f>IFERROR(AN_Commercial2022[[#This Row],[Asthma Medication Ratio (Ages 19-64) - Numerator]]/AN_Commercial2022[[#This Row],[Asthma Medication Ratio (Ages 19-64) - Denominator]],"-")</f>
        <v>-</v>
      </c>
      <c r="K42" s="91"/>
      <c r="L42" s="89"/>
      <c r="M42" s="31" t="str">
        <f>IFERROR(AN_Commercial2022[[#This Row],[Controlling High Blood Pressure - Numerator]]/AN_Commercial2022[[#This Row],[Controlling High Blood Pressure - Denominator]],"-")</f>
        <v>-</v>
      </c>
      <c r="N42" s="91"/>
      <c r="O42" s="89"/>
      <c r="P42" s="31" t="str">
        <f>IFERROR(AN_Commercial2022[[#This Row],[Hemoglobin A1c (HbA1c) Control for Patients with Diabetes: HbA1c Poor Control - Numerator]]/AN_Commercial2022[[#This Row],[Hemoglobin A1c (HbA1c) Control for Patients with Diabetes: HbA1c Poor Control - Denominator]],"-")</f>
        <v>-</v>
      </c>
    </row>
    <row r="43" spans="2:16" x14ac:dyDescent="0.25">
      <c r="B43" s="85"/>
      <c r="C43" s="86"/>
      <c r="D43" s="87"/>
      <c r="E43" s="89"/>
      <c r="F43" s="89"/>
      <c r="G43" s="31" t="str">
        <f>IFERROR(AN_Commercial2022[[#This Row],[Asthma Medication Ratio (Ages 5-18) - Numerator]]/AN_Commercial2022[[#This Row],[Asthma Medication Ratio (Ages 5-18) - Denominator]],"-")</f>
        <v>-</v>
      </c>
      <c r="H43" s="91"/>
      <c r="I43" s="89"/>
      <c r="J43" s="31" t="str">
        <f>IFERROR(AN_Commercial2022[[#This Row],[Asthma Medication Ratio (Ages 19-64) - Numerator]]/AN_Commercial2022[[#This Row],[Asthma Medication Ratio (Ages 19-64) - Denominator]],"-")</f>
        <v>-</v>
      </c>
      <c r="K43" s="91"/>
      <c r="L43" s="89"/>
      <c r="M43" s="31" t="str">
        <f>IFERROR(AN_Commercial2022[[#This Row],[Controlling High Blood Pressure - Numerator]]/AN_Commercial2022[[#This Row],[Controlling High Blood Pressure - Denominator]],"-")</f>
        <v>-</v>
      </c>
      <c r="N43" s="91"/>
      <c r="O43" s="89"/>
      <c r="P43" s="31" t="str">
        <f>IFERROR(AN_Commercial2022[[#This Row],[Hemoglobin A1c (HbA1c) Control for Patients with Diabetes: HbA1c Poor Control - Numerator]]/AN_Commercial2022[[#This Row],[Hemoglobin A1c (HbA1c) Control for Patients with Diabetes: HbA1c Poor Control - Denominator]],"-")</f>
        <v>-</v>
      </c>
    </row>
    <row r="44" spans="2:16" x14ac:dyDescent="0.25">
      <c r="B44" s="85"/>
      <c r="C44" s="86"/>
      <c r="D44" s="87"/>
      <c r="E44" s="89"/>
      <c r="F44" s="89"/>
      <c r="G44" s="31" t="str">
        <f>IFERROR(AN_Commercial2022[[#This Row],[Asthma Medication Ratio (Ages 5-18) - Numerator]]/AN_Commercial2022[[#This Row],[Asthma Medication Ratio (Ages 5-18) - Denominator]],"-")</f>
        <v>-</v>
      </c>
      <c r="H44" s="91"/>
      <c r="I44" s="89"/>
      <c r="J44" s="31" t="str">
        <f>IFERROR(AN_Commercial2022[[#This Row],[Asthma Medication Ratio (Ages 19-64) - Numerator]]/AN_Commercial2022[[#This Row],[Asthma Medication Ratio (Ages 19-64) - Denominator]],"-")</f>
        <v>-</v>
      </c>
      <c r="K44" s="91"/>
      <c r="L44" s="89"/>
      <c r="M44" s="31" t="str">
        <f>IFERROR(AN_Commercial2022[[#This Row],[Controlling High Blood Pressure - Numerator]]/AN_Commercial2022[[#This Row],[Controlling High Blood Pressure - Denominator]],"-")</f>
        <v>-</v>
      </c>
      <c r="N44" s="91"/>
      <c r="O44" s="89"/>
      <c r="P44" s="31" t="str">
        <f>IFERROR(AN_Commercial2022[[#This Row],[Hemoglobin A1c (HbA1c) Control for Patients with Diabetes: HbA1c Poor Control - Numerator]]/AN_Commercial2022[[#This Row],[Hemoglobin A1c (HbA1c) Control for Patients with Diabetes: HbA1c Poor Control - Denominator]],"-")</f>
        <v>-</v>
      </c>
    </row>
    <row r="45" spans="2:16" x14ac:dyDescent="0.25">
      <c r="B45" s="85"/>
      <c r="C45" s="86"/>
      <c r="D45" s="87"/>
      <c r="E45" s="89"/>
      <c r="F45" s="89"/>
      <c r="G45" s="31" t="str">
        <f>IFERROR(AN_Commercial2022[[#This Row],[Asthma Medication Ratio (Ages 5-18) - Numerator]]/AN_Commercial2022[[#This Row],[Asthma Medication Ratio (Ages 5-18) - Denominator]],"-")</f>
        <v>-</v>
      </c>
      <c r="H45" s="91"/>
      <c r="I45" s="89"/>
      <c r="J45" s="31" t="str">
        <f>IFERROR(AN_Commercial2022[[#This Row],[Asthma Medication Ratio (Ages 19-64) - Numerator]]/AN_Commercial2022[[#This Row],[Asthma Medication Ratio (Ages 19-64) - Denominator]],"-")</f>
        <v>-</v>
      </c>
      <c r="K45" s="91"/>
      <c r="L45" s="89"/>
      <c r="M45" s="31" t="str">
        <f>IFERROR(AN_Commercial2022[[#This Row],[Controlling High Blood Pressure - Numerator]]/AN_Commercial2022[[#This Row],[Controlling High Blood Pressure - Denominator]],"-")</f>
        <v>-</v>
      </c>
      <c r="N45" s="91"/>
      <c r="O45" s="89"/>
      <c r="P45" s="31" t="str">
        <f>IFERROR(AN_Commercial2022[[#This Row],[Hemoglobin A1c (HbA1c) Control for Patients with Diabetes: HbA1c Poor Control - Numerator]]/AN_Commercial2022[[#This Row],[Hemoglobin A1c (HbA1c) Control for Patients with Diabetes: HbA1c Poor Control - Denominator]],"-")</f>
        <v>-</v>
      </c>
    </row>
    <row r="46" spans="2:16" ht="15.75" thickBot="1" x14ac:dyDescent="0.3">
      <c r="B46" s="78"/>
      <c r="C46" s="79"/>
      <c r="D46" s="88"/>
      <c r="E46" s="90"/>
      <c r="F46" s="90"/>
      <c r="G46" s="30" t="str">
        <f>IFERROR(AN_Commercial2022[[#This Row],[Asthma Medication Ratio (Ages 5-18) - Numerator]]/AN_Commercial2022[[#This Row],[Asthma Medication Ratio (Ages 5-18) - Denominator]],"-")</f>
        <v>-</v>
      </c>
      <c r="H46" s="92"/>
      <c r="I46" s="90"/>
      <c r="J46" s="30" t="str">
        <f>IFERROR(AN_Commercial2022[[#This Row],[Asthma Medication Ratio (Ages 19-64) - Numerator]]/AN_Commercial2022[[#This Row],[Asthma Medication Ratio (Ages 19-64) - Denominator]],"-")</f>
        <v>-</v>
      </c>
      <c r="K46" s="92"/>
      <c r="L46" s="90"/>
      <c r="M46" s="30" t="str">
        <f>IFERROR(AN_Commercial2022[[#This Row],[Controlling High Blood Pressure - Numerator]]/AN_Commercial2022[[#This Row],[Controlling High Blood Pressure - Denominator]],"-")</f>
        <v>-</v>
      </c>
      <c r="N46" s="92"/>
      <c r="O46" s="90"/>
      <c r="P46" s="30" t="str">
        <f>IFERROR(AN_Commercial2022[[#This Row],[Hemoglobin A1c (HbA1c) Control for Patients with Diabetes: HbA1c Poor Control - Numerator]]/AN_Commercial2022[[#This Row],[Hemoglobin A1c (HbA1c) Control for Patients with Diabetes: HbA1c Poor Control - Denominator]],"-")</f>
        <v>-</v>
      </c>
    </row>
  </sheetData>
  <sheetProtection algorithmName="SHA-512" hashValue="Gxiclxc62qH4bzEu44achI1KOh2FqY9XyjW6ht5tqLmCjjBHlA0X265yqJExxw60mNZ4nxdc7wykiH/2/3Mj9g==" saltValue="IPinKFB1//sXOroGZlF/2w==" spinCount="100000" sheet="1" objects="1" scenarios="1"/>
  <mergeCells count="2">
    <mergeCell ref="E9:P9"/>
    <mergeCell ref="E14:P14"/>
  </mergeCells>
  <phoneticPr fontId="16" type="noConversion"/>
  <dataValidations count="5">
    <dataValidation type="decimal" operator="greaterThanOrEqual" allowBlank="1" showInputMessage="1" showErrorMessage="1" error="No negative values." prompt="No negative values._x000a_See &quot;References Tables&quot; tab for numerator and denominator descriptions." sqref="E11:F12 K16:L46 E16:F46 N16:O46 N11:O11 K11:L12 H11:I12 H16:I46" xr:uid="{EFA388AA-231C-4618-AC1E-E6E69BB56523}">
      <formula1>0</formula1>
    </dataValidation>
    <dataValidation allowBlank="1" showInputMessage="1" showErrorMessage="1" prompt="Please input Insurer Org ID.  See &quot;References Tables&quot; tab for list of Insurer Org IDs." sqref="B12" xr:uid="{AD5B5E01-A125-44E8-8B5C-F8C41D5F9EB6}"/>
    <dataValidation allowBlank="1" showInputMessage="1" showErrorMessage="1" prompt="This is a calculated field, no data input required." sqref="G11:G12 M16:M46 P16:P46 P11 M11:M12 J11:J12 G16:G46 J16:J46" xr:uid="{FE287A2B-E15B-477F-BCE1-A6719CCE465F}"/>
    <dataValidation allowBlank="1" showInputMessage="1" showErrorMessage="1" prompt="Please input Insurer Org ID.  See &quot;Reference Tables&quot; tab for list of Insurer Org IDs." sqref="B11" xr:uid="{19D1D7C6-7932-4EA5-AF5C-516E351EDADE}"/>
    <dataValidation allowBlank="1" showInputMessage="1" showErrorMessage="1" prompt="Please input Advanced Network Org ID.  See &quot;Reference Tables&quot; tab for list of Advanced Network Org IDs." sqref="B16:B46" xr:uid="{F4EAB6C9-8BBD-4107-A7DF-FBB35E3FCA88}"/>
  </dataValidations>
  <pageMargins left="0.7" right="0.7" top="0.75" bottom="0.75" header="0.3" footer="0.3"/>
  <pageSetup orientation="portrait" r:id="rId1"/>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080F6-E9CF-4F32-A613-4E3907865979}">
  <dimension ref="B1:J46"/>
  <sheetViews>
    <sheetView zoomScale="65" zoomScaleNormal="85" workbookViewId="0">
      <selection activeCell="L16" sqref="L16"/>
    </sheetView>
  </sheetViews>
  <sheetFormatPr defaultRowHeight="15" x14ac:dyDescent="0.25"/>
  <cols>
    <col min="1" max="1" width="2.5703125" customWidth="1"/>
    <col min="2" max="2" width="29.7109375" customWidth="1"/>
    <col min="3" max="3" width="23.5703125" customWidth="1"/>
    <col min="4" max="4" width="20.140625" customWidth="1"/>
    <col min="5" max="27" width="31" customWidth="1"/>
    <col min="28" max="31" width="32.42578125" customWidth="1"/>
  </cols>
  <sheetData>
    <row r="1" spans="2:10" ht="18.75" x14ac:dyDescent="0.3">
      <c r="B1" s="9" t="s">
        <v>101</v>
      </c>
    </row>
    <row r="2" spans="2:10" ht="18.75" x14ac:dyDescent="0.3">
      <c r="B2" s="9" t="s">
        <v>137</v>
      </c>
    </row>
    <row r="4" spans="2:10" x14ac:dyDescent="0.25">
      <c r="B4" t="s">
        <v>0</v>
      </c>
    </row>
    <row r="5" spans="2:10" x14ac:dyDescent="0.25">
      <c r="B5" s="2" t="s">
        <v>100</v>
      </c>
    </row>
    <row r="8" spans="2:10" ht="16.5" thickBot="1" x14ac:dyDescent="0.3">
      <c r="B8" s="10" t="s">
        <v>107</v>
      </c>
    </row>
    <row r="9" spans="2:10" ht="15.75" thickBot="1" x14ac:dyDescent="0.3">
      <c r="B9" s="25"/>
      <c r="C9" s="70"/>
      <c r="D9" s="72"/>
      <c r="E9" s="104" t="s">
        <v>99</v>
      </c>
      <c r="F9" s="104"/>
      <c r="G9" s="104"/>
      <c r="H9" s="104"/>
      <c r="I9" s="104"/>
      <c r="J9" s="105"/>
    </row>
    <row r="10" spans="2:10" ht="60.75" thickBot="1" x14ac:dyDescent="0.3">
      <c r="B10" s="27" t="s">
        <v>28</v>
      </c>
      <c r="C10" s="27" t="s">
        <v>49</v>
      </c>
      <c r="D10" s="73" t="s">
        <v>38</v>
      </c>
      <c r="E10" s="59" t="s">
        <v>93</v>
      </c>
      <c r="F10" s="59" t="s">
        <v>94</v>
      </c>
      <c r="G10" s="57" t="s">
        <v>95</v>
      </c>
      <c r="H10" s="60" t="s">
        <v>96</v>
      </c>
      <c r="I10" s="60" t="s">
        <v>97</v>
      </c>
      <c r="J10" s="64" t="s">
        <v>98</v>
      </c>
    </row>
    <row r="11" spans="2:10" ht="15.75" thickBot="1" x14ac:dyDescent="0.3">
      <c r="B11" s="78"/>
      <c r="C11" s="79"/>
      <c r="D11" s="93"/>
      <c r="E11" s="82"/>
      <c r="F11" s="82"/>
      <c r="G11" s="30" t="str">
        <f>IFERROR(InsurerMA2022[[#This Row],[Controlling High Blood Pressure - Numerator]]/InsurerMA2022[[#This Row],[Controlling High Blood Pressure - Denominator]],"-")</f>
        <v>-</v>
      </c>
      <c r="H11" s="83"/>
      <c r="I11" s="84"/>
      <c r="J11" s="56" t="str">
        <f>IFERROR(InsurerMA2022[[#This Row],[Hemoglobin A1c (HbA1c) Control for Patients with Diabetes: HbA1c Poor Control - Numerator]]/InsurerMA2022[[#This Row],[Hemoglobin A1c (HbA1c) Control for Patients with Diabetes: HbA1c Poor Control - Denominator]],"-")</f>
        <v>-</v>
      </c>
    </row>
    <row r="12" spans="2:10" x14ac:dyDescent="0.25">
      <c r="C12" s="35"/>
      <c r="D12" s="35"/>
      <c r="E12" s="36"/>
      <c r="F12" s="36"/>
      <c r="G12" s="22"/>
      <c r="H12" s="36"/>
      <c r="I12" s="36"/>
      <c r="J12" s="22"/>
    </row>
    <row r="13" spans="2:10" ht="16.5" thickBot="1" x14ac:dyDescent="0.3">
      <c r="B13" s="10" t="s">
        <v>108</v>
      </c>
    </row>
    <row r="14" spans="2:10" ht="15.75" thickBot="1" x14ac:dyDescent="0.3">
      <c r="B14" s="25"/>
      <c r="C14" s="70"/>
      <c r="D14" s="72"/>
      <c r="E14" s="101" t="s">
        <v>99</v>
      </c>
      <c r="F14" s="102"/>
      <c r="G14" s="102"/>
      <c r="H14" s="102"/>
      <c r="I14" s="102"/>
      <c r="J14" s="103"/>
    </row>
    <row r="15" spans="2:10" ht="60" x14ac:dyDescent="0.25">
      <c r="B15" s="27" t="s">
        <v>56</v>
      </c>
      <c r="C15" s="27" t="s">
        <v>49</v>
      </c>
      <c r="D15" s="73" t="s">
        <v>38</v>
      </c>
      <c r="E15" s="58" t="s">
        <v>93</v>
      </c>
      <c r="F15" s="59" t="s">
        <v>94</v>
      </c>
      <c r="G15" s="57" t="s">
        <v>95</v>
      </c>
      <c r="H15" s="58" t="s">
        <v>96</v>
      </c>
      <c r="I15" s="59" t="s">
        <v>97</v>
      </c>
      <c r="J15" s="57" t="s">
        <v>98</v>
      </c>
    </row>
    <row r="16" spans="2:10" x14ac:dyDescent="0.25">
      <c r="B16" s="85"/>
      <c r="C16" s="86"/>
      <c r="D16" s="87"/>
      <c r="E16" s="91"/>
      <c r="F16" s="89"/>
      <c r="G16" s="31" t="str">
        <f>IFERROR(AN_MA_2022[[#This Row],[Controlling High Blood Pressure - Numerator]]/AN_MA_2022[[#This Row],[Controlling High Blood Pressure - Denominator]],"-")</f>
        <v>-</v>
      </c>
      <c r="H16" s="91"/>
      <c r="I16" s="89"/>
      <c r="J16" s="31" t="str">
        <f>IFERROR(AN_MA_2022[[#This Row],[Hemoglobin A1c (HbA1c) Control for Patients with Diabetes: HbA1c Poor Control - Numerator]]/AN_MA_2022[[#This Row],[Hemoglobin A1c (HbA1c) Control for Patients with Diabetes: HbA1c Poor Control - Denominator]],"-")</f>
        <v>-</v>
      </c>
    </row>
    <row r="17" spans="2:10" x14ac:dyDescent="0.25">
      <c r="B17" s="85"/>
      <c r="C17" s="86"/>
      <c r="D17" s="87"/>
      <c r="E17" s="91"/>
      <c r="F17" s="89"/>
      <c r="G17" s="31" t="str">
        <f>IFERROR(AN_MA_2022[[#This Row],[Controlling High Blood Pressure - Numerator]]/AN_MA_2022[[#This Row],[Controlling High Blood Pressure - Denominator]],"-")</f>
        <v>-</v>
      </c>
      <c r="H17" s="91"/>
      <c r="I17" s="89"/>
      <c r="J17" s="31" t="str">
        <f>IFERROR(AN_MA_2022[[#This Row],[Hemoglobin A1c (HbA1c) Control for Patients with Diabetes: HbA1c Poor Control - Numerator]]/AN_MA_2022[[#This Row],[Hemoglobin A1c (HbA1c) Control for Patients with Diabetes: HbA1c Poor Control - Denominator]],"-")</f>
        <v>-</v>
      </c>
    </row>
    <row r="18" spans="2:10" x14ac:dyDescent="0.25">
      <c r="B18" s="85"/>
      <c r="C18" s="86"/>
      <c r="D18" s="87"/>
      <c r="E18" s="91"/>
      <c r="F18" s="89"/>
      <c r="G18" s="31" t="str">
        <f>IFERROR(AN_MA_2022[[#This Row],[Controlling High Blood Pressure - Numerator]]/AN_MA_2022[[#This Row],[Controlling High Blood Pressure - Denominator]],"-")</f>
        <v>-</v>
      </c>
      <c r="H18" s="91"/>
      <c r="I18" s="89"/>
      <c r="J18" s="31" t="str">
        <f>IFERROR(AN_MA_2022[[#This Row],[Hemoglobin A1c (HbA1c) Control for Patients with Diabetes: HbA1c Poor Control - Numerator]]/AN_MA_2022[[#This Row],[Hemoglobin A1c (HbA1c) Control for Patients with Diabetes: HbA1c Poor Control - Denominator]],"-")</f>
        <v>-</v>
      </c>
    </row>
    <row r="19" spans="2:10" x14ac:dyDescent="0.25">
      <c r="B19" s="85"/>
      <c r="C19" s="86"/>
      <c r="D19" s="87"/>
      <c r="E19" s="91"/>
      <c r="F19" s="89"/>
      <c r="G19" s="31" t="str">
        <f>IFERROR(AN_MA_2022[[#This Row],[Controlling High Blood Pressure - Numerator]]/AN_MA_2022[[#This Row],[Controlling High Blood Pressure - Denominator]],"-")</f>
        <v>-</v>
      </c>
      <c r="H19" s="91"/>
      <c r="I19" s="89"/>
      <c r="J19" s="31" t="str">
        <f>IFERROR(AN_MA_2022[[#This Row],[Hemoglobin A1c (HbA1c) Control for Patients with Diabetes: HbA1c Poor Control - Numerator]]/AN_MA_2022[[#This Row],[Hemoglobin A1c (HbA1c) Control for Patients with Diabetes: HbA1c Poor Control - Denominator]],"-")</f>
        <v>-</v>
      </c>
    </row>
    <row r="20" spans="2:10" x14ac:dyDescent="0.25">
      <c r="B20" s="85"/>
      <c r="C20" s="86"/>
      <c r="D20" s="87"/>
      <c r="E20" s="91"/>
      <c r="F20" s="89"/>
      <c r="G20" s="31" t="str">
        <f>IFERROR(AN_MA_2022[[#This Row],[Controlling High Blood Pressure - Numerator]]/AN_MA_2022[[#This Row],[Controlling High Blood Pressure - Denominator]],"-")</f>
        <v>-</v>
      </c>
      <c r="H20" s="91"/>
      <c r="I20" s="89"/>
      <c r="J20" s="31" t="str">
        <f>IFERROR(AN_MA_2022[[#This Row],[Hemoglobin A1c (HbA1c) Control for Patients with Diabetes: HbA1c Poor Control - Numerator]]/AN_MA_2022[[#This Row],[Hemoglobin A1c (HbA1c) Control for Patients with Diabetes: HbA1c Poor Control - Denominator]],"-")</f>
        <v>-</v>
      </c>
    </row>
    <row r="21" spans="2:10" x14ac:dyDescent="0.25">
      <c r="B21" s="85"/>
      <c r="C21" s="86"/>
      <c r="D21" s="87"/>
      <c r="E21" s="91"/>
      <c r="F21" s="89"/>
      <c r="G21" s="31" t="str">
        <f>IFERROR(AN_MA_2022[[#This Row],[Controlling High Blood Pressure - Numerator]]/AN_MA_2022[[#This Row],[Controlling High Blood Pressure - Denominator]],"-")</f>
        <v>-</v>
      </c>
      <c r="H21" s="91"/>
      <c r="I21" s="89"/>
      <c r="J21" s="31" t="str">
        <f>IFERROR(AN_MA_2022[[#This Row],[Hemoglobin A1c (HbA1c) Control for Patients with Diabetes: HbA1c Poor Control - Numerator]]/AN_MA_2022[[#This Row],[Hemoglobin A1c (HbA1c) Control for Patients with Diabetes: HbA1c Poor Control - Denominator]],"-")</f>
        <v>-</v>
      </c>
    </row>
    <row r="22" spans="2:10" x14ac:dyDescent="0.25">
      <c r="B22" s="85"/>
      <c r="C22" s="86"/>
      <c r="D22" s="87"/>
      <c r="E22" s="91"/>
      <c r="F22" s="89"/>
      <c r="G22" s="31" t="str">
        <f>IFERROR(AN_MA_2022[[#This Row],[Controlling High Blood Pressure - Numerator]]/AN_MA_2022[[#This Row],[Controlling High Blood Pressure - Denominator]],"-")</f>
        <v>-</v>
      </c>
      <c r="H22" s="91"/>
      <c r="I22" s="89"/>
      <c r="J22" s="31" t="str">
        <f>IFERROR(AN_MA_2022[[#This Row],[Hemoglobin A1c (HbA1c) Control for Patients with Diabetes: HbA1c Poor Control - Numerator]]/AN_MA_2022[[#This Row],[Hemoglobin A1c (HbA1c) Control for Patients with Diabetes: HbA1c Poor Control - Denominator]],"-")</f>
        <v>-</v>
      </c>
    </row>
    <row r="23" spans="2:10" x14ac:dyDescent="0.25">
      <c r="B23" s="85"/>
      <c r="C23" s="86"/>
      <c r="D23" s="87"/>
      <c r="E23" s="91"/>
      <c r="F23" s="89"/>
      <c r="G23" s="31" t="str">
        <f>IFERROR(AN_MA_2022[[#This Row],[Controlling High Blood Pressure - Numerator]]/AN_MA_2022[[#This Row],[Controlling High Blood Pressure - Denominator]],"-")</f>
        <v>-</v>
      </c>
      <c r="H23" s="91"/>
      <c r="I23" s="89"/>
      <c r="J23" s="31" t="str">
        <f>IFERROR(AN_MA_2022[[#This Row],[Hemoglobin A1c (HbA1c) Control for Patients with Diabetes: HbA1c Poor Control - Numerator]]/AN_MA_2022[[#This Row],[Hemoglobin A1c (HbA1c) Control for Patients with Diabetes: HbA1c Poor Control - Denominator]],"-")</f>
        <v>-</v>
      </c>
    </row>
    <row r="24" spans="2:10" x14ac:dyDescent="0.25">
      <c r="B24" s="85"/>
      <c r="C24" s="86"/>
      <c r="D24" s="87"/>
      <c r="E24" s="91"/>
      <c r="F24" s="89"/>
      <c r="G24" s="31" t="str">
        <f>IFERROR(AN_MA_2022[[#This Row],[Controlling High Blood Pressure - Numerator]]/AN_MA_2022[[#This Row],[Controlling High Blood Pressure - Denominator]],"-")</f>
        <v>-</v>
      </c>
      <c r="H24" s="91"/>
      <c r="I24" s="89"/>
      <c r="J24" s="31" t="str">
        <f>IFERROR(AN_MA_2022[[#This Row],[Hemoglobin A1c (HbA1c) Control for Patients with Diabetes: HbA1c Poor Control - Numerator]]/AN_MA_2022[[#This Row],[Hemoglobin A1c (HbA1c) Control for Patients with Diabetes: HbA1c Poor Control - Denominator]],"-")</f>
        <v>-</v>
      </c>
    </row>
    <row r="25" spans="2:10" x14ac:dyDescent="0.25">
      <c r="B25" s="85"/>
      <c r="C25" s="86"/>
      <c r="D25" s="87"/>
      <c r="E25" s="91"/>
      <c r="F25" s="89"/>
      <c r="G25" s="31" t="str">
        <f>IFERROR(AN_MA_2022[[#This Row],[Controlling High Blood Pressure - Numerator]]/AN_MA_2022[[#This Row],[Controlling High Blood Pressure - Denominator]],"-")</f>
        <v>-</v>
      </c>
      <c r="H25" s="91"/>
      <c r="I25" s="89"/>
      <c r="J25" s="31" t="str">
        <f>IFERROR(AN_MA_2022[[#This Row],[Hemoglobin A1c (HbA1c) Control for Patients with Diabetes: HbA1c Poor Control - Numerator]]/AN_MA_2022[[#This Row],[Hemoglobin A1c (HbA1c) Control for Patients with Diabetes: HbA1c Poor Control - Denominator]],"-")</f>
        <v>-</v>
      </c>
    </row>
    <row r="26" spans="2:10" x14ac:dyDescent="0.25">
      <c r="B26" s="85"/>
      <c r="C26" s="86"/>
      <c r="D26" s="87"/>
      <c r="E26" s="91"/>
      <c r="F26" s="89"/>
      <c r="G26" s="31" t="str">
        <f>IFERROR(AN_MA_2022[[#This Row],[Controlling High Blood Pressure - Numerator]]/AN_MA_2022[[#This Row],[Controlling High Blood Pressure - Denominator]],"-")</f>
        <v>-</v>
      </c>
      <c r="H26" s="91"/>
      <c r="I26" s="89"/>
      <c r="J26" s="31" t="str">
        <f>IFERROR(AN_MA_2022[[#This Row],[Hemoglobin A1c (HbA1c) Control for Patients with Diabetes: HbA1c Poor Control - Numerator]]/AN_MA_2022[[#This Row],[Hemoglobin A1c (HbA1c) Control for Patients with Diabetes: HbA1c Poor Control - Denominator]],"-")</f>
        <v>-</v>
      </c>
    </row>
    <row r="27" spans="2:10" x14ac:dyDescent="0.25">
      <c r="B27" s="85"/>
      <c r="C27" s="86"/>
      <c r="D27" s="87"/>
      <c r="E27" s="91"/>
      <c r="F27" s="89"/>
      <c r="G27" s="31" t="str">
        <f>IFERROR(AN_MA_2022[[#This Row],[Controlling High Blood Pressure - Numerator]]/AN_MA_2022[[#This Row],[Controlling High Blood Pressure - Denominator]],"-")</f>
        <v>-</v>
      </c>
      <c r="H27" s="91"/>
      <c r="I27" s="89"/>
      <c r="J27" s="31" t="str">
        <f>IFERROR(AN_MA_2022[[#This Row],[Hemoglobin A1c (HbA1c) Control for Patients with Diabetes: HbA1c Poor Control - Numerator]]/AN_MA_2022[[#This Row],[Hemoglobin A1c (HbA1c) Control for Patients with Diabetes: HbA1c Poor Control - Denominator]],"-")</f>
        <v>-</v>
      </c>
    </row>
    <row r="28" spans="2:10" x14ac:dyDescent="0.25">
      <c r="B28" s="85"/>
      <c r="C28" s="86"/>
      <c r="D28" s="87"/>
      <c r="E28" s="91"/>
      <c r="F28" s="89"/>
      <c r="G28" s="31" t="str">
        <f>IFERROR(AN_MA_2022[[#This Row],[Controlling High Blood Pressure - Numerator]]/AN_MA_2022[[#This Row],[Controlling High Blood Pressure - Denominator]],"-")</f>
        <v>-</v>
      </c>
      <c r="H28" s="91"/>
      <c r="I28" s="89"/>
      <c r="J28" s="31" t="str">
        <f>IFERROR(AN_MA_2022[[#This Row],[Hemoglobin A1c (HbA1c) Control for Patients with Diabetes: HbA1c Poor Control - Numerator]]/AN_MA_2022[[#This Row],[Hemoglobin A1c (HbA1c) Control for Patients with Diabetes: HbA1c Poor Control - Denominator]],"-")</f>
        <v>-</v>
      </c>
    </row>
    <row r="29" spans="2:10" x14ac:dyDescent="0.25">
      <c r="B29" s="85"/>
      <c r="C29" s="86"/>
      <c r="D29" s="87"/>
      <c r="E29" s="91"/>
      <c r="F29" s="89"/>
      <c r="G29" s="31" t="str">
        <f>IFERROR(AN_MA_2022[[#This Row],[Controlling High Blood Pressure - Numerator]]/AN_MA_2022[[#This Row],[Controlling High Blood Pressure - Denominator]],"-")</f>
        <v>-</v>
      </c>
      <c r="H29" s="91"/>
      <c r="I29" s="89"/>
      <c r="J29" s="31" t="str">
        <f>IFERROR(AN_MA_2022[[#This Row],[Hemoglobin A1c (HbA1c) Control for Patients with Diabetes: HbA1c Poor Control - Numerator]]/AN_MA_2022[[#This Row],[Hemoglobin A1c (HbA1c) Control for Patients with Diabetes: HbA1c Poor Control - Denominator]],"-")</f>
        <v>-</v>
      </c>
    </row>
    <row r="30" spans="2:10" x14ac:dyDescent="0.25">
      <c r="B30" s="85"/>
      <c r="C30" s="86"/>
      <c r="D30" s="87"/>
      <c r="E30" s="91"/>
      <c r="F30" s="89"/>
      <c r="G30" s="31" t="str">
        <f>IFERROR(AN_MA_2022[[#This Row],[Controlling High Blood Pressure - Numerator]]/AN_MA_2022[[#This Row],[Controlling High Blood Pressure - Denominator]],"-")</f>
        <v>-</v>
      </c>
      <c r="H30" s="91"/>
      <c r="I30" s="89"/>
      <c r="J30" s="31" t="str">
        <f>IFERROR(AN_MA_2022[[#This Row],[Hemoglobin A1c (HbA1c) Control for Patients with Diabetes: HbA1c Poor Control - Numerator]]/AN_MA_2022[[#This Row],[Hemoglobin A1c (HbA1c) Control for Patients with Diabetes: HbA1c Poor Control - Denominator]],"-")</f>
        <v>-</v>
      </c>
    </row>
    <row r="31" spans="2:10" x14ac:dyDescent="0.25">
      <c r="B31" s="85"/>
      <c r="C31" s="86"/>
      <c r="D31" s="87"/>
      <c r="E31" s="91"/>
      <c r="F31" s="89"/>
      <c r="G31" s="31" t="str">
        <f>IFERROR(AN_MA_2022[[#This Row],[Controlling High Blood Pressure - Numerator]]/AN_MA_2022[[#This Row],[Controlling High Blood Pressure - Denominator]],"-")</f>
        <v>-</v>
      </c>
      <c r="H31" s="91"/>
      <c r="I31" s="89"/>
      <c r="J31" s="31" t="str">
        <f>IFERROR(AN_MA_2022[[#This Row],[Hemoglobin A1c (HbA1c) Control for Patients with Diabetes: HbA1c Poor Control - Numerator]]/AN_MA_2022[[#This Row],[Hemoglobin A1c (HbA1c) Control for Patients with Diabetes: HbA1c Poor Control - Denominator]],"-")</f>
        <v>-</v>
      </c>
    </row>
    <row r="32" spans="2:10" x14ac:dyDescent="0.25">
      <c r="B32" s="85"/>
      <c r="C32" s="86"/>
      <c r="D32" s="87"/>
      <c r="E32" s="91"/>
      <c r="F32" s="89"/>
      <c r="G32" s="31" t="str">
        <f>IFERROR(AN_MA_2022[[#This Row],[Controlling High Blood Pressure - Numerator]]/AN_MA_2022[[#This Row],[Controlling High Blood Pressure - Denominator]],"-")</f>
        <v>-</v>
      </c>
      <c r="H32" s="91"/>
      <c r="I32" s="89"/>
      <c r="J32" s="31" t="str">
        <f>IFERROR(AN_MA_2022[[#This Row],[Hemoglobin A1c (HbA1c) Control for Patients with Diabetes: HbA1c Poor Control - Numerator]]/AN_MA_2022[[#This Row],[Hemoglobin A1c (HbA1c) Control for Patients with Diabetes: HbA1c Poor Control - Denominator]],"-")</f>
        <v>-</v>
      </c>
    </row>
    <row r="33" spans="2:10" x14ac:dyDescent="0.25">
      <c r="B33" s="85"/>
      <c r="C33" s="86"/>
      <c r="D33" s="87"/>
      <c r="E33" s="91"/>
      <c r="F33" s="89"/>
      <c r="G33" s="31" t="str">
        <f>IFERROR(AN_MA_2022[[#This Row],[Controlling High Blood Pressure - Numerator]]/AN_MA_2022[[#This Row],[Controlling High Blood Pressure - Denominator]],"-")</f>
        <v>-</v>
      </c>
      <c r="H33" s="91"/>
      <c r="I33" s="89"/>
      <c r="J33" s="31" t="str">
        <f>IFERROR(AN_MA_2022[[#This Row],[Hemoglobin A1c (HbA1c) Control for Patients with Diabetes: HbA1c Poor Control - Numerator]]/AN_MA_2022[[#This Row],[Hemoglobin A1c (HbA1c) Control for Patients with Diabetes: HbA1c Poor Control - Denominator]],"-")</f>
        <v>-</v>
      </c>
    </row>
    <row r="34" spans="2:10" x14ac:dyDescent="0.25">
      <c r="B34" s="85"/>
      <c r="C34" s="86"/>
      <c r="D34" s="87"/>
      <c r="E34" s="91"/>
      <c r="F34" s="89"/>
      <c r="G34" s="31" t="str">
        <f>IFERROR(AN_MA_2022[[#This Row],[Controlling High Blood Pressure - Numerator]]/AN_MA_2022[[#This Row],[Controlling High Blood Pressure - Denominator]],"-")</f>
        <v>-</v>
      </c>
      <c r="H34" s="91"/>
      <c r="I34" s="89"/>
      <c r="J34" s="31" t="str">
        <f>IFERROR(AN_MA_2022[[#This Row],[Hemoglobin A1c (HbA1c) Control for Patients with Diabetes: HbA1c Poor Control - Numerator]]/AN_MA_2022[[#This Row],[Hemoglobin A1c (HbA1c) Control for Patients with Diabetes: HbA1c Poor Control - Denominator]],"-")</f>
        <v>-</v>
      </c>
    </row>
    <row r="35" spans="2:10" x14ac:dyDescent="0.25">
      <c r="B35" s="85"/>
      <c r="C35" s="86"/>
      <c r="D35" s="87"/>
      <c r="E35" s="91"/>
      <c r="F35" s="89"/>
      <c r="G35" s="31" t="str">
        <f>IFERROR(AN_MA_2022[[#This Row],[Controlling High Blood Pressure - Numerator]]/AN_MA_2022[[#This Row],[Controlling High Blood Pressure - Denominator]],"-")</f>
        <v>-</v>
      </c>
      <c r="H35" s="91"/>
      <c r="I35" s="89"/>
      <c r="J35" s="31" t="str">
        <f>IFERROR(AN_MA_2022[[#This Row],[Hemoglobin A1c (HbA1c) Control for Patients with Diabetes: HbA1c Poor Control - Numerator]]/AN_MA_2022[[#This Row],[Hemoglobin A1c (HbA1c) Control for Patients with Diabetes: HbA1c Poor Control - Denominator]],"-")</f>
        <v>-</v>
      </c>
    </row>
    <row r="36" spans="2:10" x14ac:dyDescent="0.25">
      <c r="B36" s="85"/>
      <c r="C36" s="86"/>
      <c r="D36" s="87"/>
      <c r="E36" s="91"/>
      <c r="F36" s="89"/>
      <c r="G36" s="31" t="str">
        <f>IFERROR(AN_MA_2022[[#This Row],[Controlling High Blood Pressure - Numerator]]/AN_MA_2022[[#This Row],[Controlling High Blood Pressure - Denominator]],"-")</f>
        <v>-</v>
      </c>
      <c r="H36" s="91"/>
      <c r="I36" s="89"/>
      <c r="J36" s="31" t="str">
        <f>IFERROR(AN_MA_2022[[#This Row],[Hemoglobin A1c (HbA1c) Control for Patients with Diabetes: HbA1c Poor Control - Numerator]]/AN_MA_2022[[#This Row],[Hemoglobin A1c (HbA1c) Control for Patients with Diabetes: HbA1c Poor Control - Denominator]],"-")</f>
        <v>-</v>
      </c>
    </row>
    <row r="37" spans="2:10" x14ac:dyDescent="0.25">
      <c r="B37" s="85"/>
      <c r="C37" s="86"/>
      <c r="D37" s="87"/>
      <c r="E37" s="91"/>
      <c r="F37" s="89"/>
      <c r="G37" s="31" t="str">
        <f>IFERROR(AN_MA_2022[[#This Row],[Controlling High Blood Pressure - Numerator]]/AN_MA_2022[[#This Row],[Controlling High Blood Pressure - Denominator]],"-")</f>
        <v>-</v>
      </c>
      <c r="H37" s="91"/>
      <c r="I37" s="89"/>
      <c r="J37" s="31" t="str">
        <f>IFERROR(AN_MA_2022[[#This Row],[Hemoglobin A1c (HbA1c) Control for Patients with Diabetes: HbA1c Poor Control - Numerator]]/AN_MA_2022[[#This Row],[Hemoglobin A1c (HbA1c) Control for Patients with Diabetes: HbA1c Poor Control - Denominator]],"-")</f>
        <v>-</v>
      </c>
    </row>
    <row r="38" spans="2:10" x14ac:dyDescent="0.25">
      <c r="B38" s="85"/>
      <c r="C38" s="86"/>
      <c r="D38" s="87"/>
      <c r="E38" s="91"/>
      <c r="F38" s="89"/>
      <c r="G38" s="31" t="str">
        <f>IFERROR(AN_MA_2022[[#This Row],[Controlling High Blood Pressure - Numerator]]/AN_MA_2022[[#This Row],[Controlling High Blood Pressure - Denominator]],"-")</f>
        <v>-</v>
      </c>
      <c r="H38" s="91"/>
      <c r="I38" s="89"/>
      <c r="J38" s="31" t="str">
        <f>IFERROR(AN_MA_2022[[#This Row],[Hemoglobin A1c (HbA1c) Control for Patients with Diabetes: HbA1c Poor Control - Numerator]]/AN_MA_2022[[#This Row],[Hemoglobin A1c (HbA1c) Control for Patients with Diabetes: HbA1c Poor Control - Denominator]],"-")</f>
        <v>-</v>
      </c>
    </row>
    <row r="39" spans="2:10" x14ac:dyDescent="0.25">
      <c r="B39" s="85"/>
      <c r="C39" s="86"/>
      <c r="D39" s="87"/>
      <c r="E39" s="91"/>
      <c r="F39" s="89"/>
      <c r="G39" s="31" t="str">
        <f>IFERROR(AN_MA_2022[[#This Row],[Controlling High Blood Pressure - Numerator]]/AN_MA_2022[[#This Row],[Controlling High Blood Pressure - Denominator]],"-")</f>
        <v>-</v>
      </c>
      <c r="H39" s="91"/>
      <c r="I39" s="89"/>
      <c r="J39" s="31" t="str">
        <f>IFERROR(AN_MA_2022[[#This Row],[Hemoglobin A1c (HbA1c) Control for Patients with Diabetes: HbA1c Poor Control - Numerator]]/AN_MA_2022[[#This Row],[Hemoglobin A1c (HbA1c) Control for Patients with Diabetes: HbA1c Poor Control - Denominator]],"-")</f>
        <v>-</v>
      </c>
    </row>
    <row r="40" spans="2:10" x14ac:dyDescent="0.25">
      <c r="B40" s="85"/>
      <c r="C40" s="86"/>
      <c r="D40" s="87"/>
      <c r="E40" s="91"/>
      <c r="F40" s="89"/>
      <c r="G40" s="31" t="str">
        <f>IFERROR(AN_MA_2022[[#This Row],[Controlling High Blood Pressure - Numerator]]/AN_MA_2022[[#This Row],[Controlling High Blood Pressure - Denominator]],"-")</f>
        <v>-</v>
      </c>
      <c r="H40" s="91"/>
      <c r="I40" s="89"/>
      <c r="J40" s="31" t="str">
        <f>IFERROR(AN_MA_2022[[#This Row],[Hemoglobin A1c (HbA1c) Control for Patients with Diabetes: HbA1c Poor Control - Numerator]]/AN_MA_2022[[#This Row],[Hemoglobin A1c (HbA1c) Control for Patients with Diabetes: HbA1c Poor Control - Denominator]],"-")</f>
        <v>-</v>
      </c>
    </row>
    <row r="41" spans="2:10" x14ac:dyDescent="0.25">
      <c r="B41" s="85"/>
      <c r="C41" s="86"/>
      <c r="D41" s="87"/>
      <c r="E41" s="91"/>
      <c r="F41" s="89"/>
      <c r="G41" s="31" t="str">
        <f>IFERROR(AN_MA_2022[[#This Row],[Controlling High Blood Pressure - Numerator]]/AN_MA_2022[[#This Row],[Controlling High Blood Pressure - Denominator]],"-")</f>
        <v>-</v>
      </c>
      <c r="H41" s="91"/>
      <c r="I41" s="89"/>
      <c r="J41" s="31" t="str">
        <f>IFERROR(AN_MA_2022[[#This Row],[Hemoglobin A1c (HbA1c) Control for Patients with Diabetes: HbA1c Poor Control - Numerator]]/AN_MA_2022[[#This Row],[Hemoglobin A1c (HbA1c) Control for Patients with Diabetes: HbA1c Poor Control - Denominator]],"-")</f>
        <v>-</v>
      </c>
    </row>
    <row r="42" spans="2:10" x14ac:dyDescent="0.25">
      <c r="B42" s="85"/>
      <c r="C42" s="86"/>
      <c r="D42" s="87"/>
      <c r="E42" s="91"/>
      <c r="F42" s="89"/>
      <c r="G42" s="31" t="str">
        <f>IFERROR(AN_MA_2022[[#This Row],[Controlling High Blood Pressure - Numerator]]/AN_MA_2022[[#This Row],[Controlling High Blood Pressure - Denominator]],"-")</f>
        <v>-</v>
      </c>
      <c r="H42" s="91"/>
      <c r="I42" s="89"/>
      <c r="J42" s="31" t="str">
        <f>IFERROR(AN_MA_2022[[#This Row],[Hemoglobin A1c (HbA1c) Control for Patients with Diabetes: HbA1c Poor Control - Numerator]]/AN_MA_2022[[#This Row],[Hemoglobin A1c (HbA1c) Control for Patients with Diabetes: HbA1c Poor Control - Denominator]],"-")</f>
        <v>-</v>
      </c>
    </row>
    <row r="43" spans="2:10" x14ac:dyDescent="0.25">
      <c r="B43" s="85"/>
      <c r="C43" s="86"/>
      <c r="D43" s="87"/>
      <c r="E43" s="91"/>
      <c r="F43" s="89"/>
      <c r="G43" s="31" t="str">
        <f>IFERROR(AN_MA_2022[[#This Row],[Controlling High Blood Pressure - Numerator]]/AN_MA_2022[[#This Row],[Controlling High Blood Pressure - Denominator]],"-")</f>
        <v>-</v>
      </c>
      <c r="H43" s="91"/>
      <c r="I43" s="89"/>
      <c r="J43" s="31" t="str">
        <f>IFERROR(AN_MA_2022[[#This Row],[Hemoglobin A1c (HbA1c) Control for Patients with Diabetes: HbA1c Poor Control - Numerator]]/AN_MA_2022[[#This Row],[Hemoglobin A1c (HbA1c) Control for Patients with Diabetes: HbA1c Poor Control - Denominator]],"-")</f>
        <v>-</v>
      </c>
    </row>
    <row r="44" spans="2:10" x14ac:dyDescent="0.25">
      <c r="B44" s="85"/>
      <c r="C44" s="86"/>
      <c r="D44" s="87"/>
      <c r="E44" s="91"/>
      <c r="F44" s="89"/>
      <c r="G44" s="31" t="str">
        <f>IFERROR(AN_MA_2022[[#This Row],[Controlling High Blood Pressure - Numerator]]/AN_MA_2022[[#This Row],[Controlling High Blood Pressure - Denominator]],"-")</f>
        <v>-</v>
      </c>
      <c r="H44" s="91"/>
      <c r="I44" s="89"/>
      <c r="J44" s="31" t="str">
        <f>IFERROR(AN_MA_2022[[#This Row],[Hemoglobin A1c (HbA1c) Control for Patients with Diabetes: HbA1c Poor Control - Numerator]]/AN_MA_2022[[#This Row],[Hemoglobin A1c (HbA1c) Control for Patients with Diabetes: HbA1c Poor Control - Denominator]],"-")</f>
        <v>-</v>
      </c>
    </row>
    <row r="45" spans="2:10" x14ac:dyDescent="0.25">
      <c r="B45" s="85"/>
      <c r="C45" s="86"/>
      <c r="D45" s="87"/>
      <c r="E45" s="91"/>
      <c r="F45" s="89"/>
      <c r="G45" s="31" t="str">
        <f>IFERROR(AN_MA_2022[[#This Row],[Controlling High Blood Pressure - Numerator]]/AN_MA_2022[[#This Row],[Controlling High Blood Pressure - Denominator]],"-")</f>
        <v>-</v>
      </c>
      <c r="H45" s="91"/>
      <c r="I45" s="89"/>
      <c r="J45" s="31" t="str">
        <f>IFERROR(AN_MA_2022[[#This Row],[Hemoglobin A1c (HbA1c) Control for Patients with Diabetes: HbA1c Poor Control - Numerator]]/AN_MA_2022[[#This Row],[Hemoglobin A1c (HbA1c) Control for Patients with Diabetes: HbA1c Poor Control - Denominator]],"-")</f>
        <v>-</v>
      </c>
    </row>
    <row r="46" spans="2:10" ht="15.75" thickBot="1" x14ac:dyDescent="0.3">
      <c r="B46" s="78"/>
      <c r="C46" s="79"/>
      <c r="D46" s="88"/>
      <c r="E46" s="92"/>
      <c r="F46" s="90"/>
      <c r="G46" s="30" t="str">
        <f>IFERROR(AN_MA_2022[[#This Row],[Controlling High Blood Pressure - Numerator]]/AN_MA_2022[[#This Row],[Controlling High Blood Pressure - Denominator]],"-")</f>
        <v>-</v>
      </c>
      <c r="H46" s="92"/>
      <c r="I46" s="90"/>
      <c r="J46" s="30" t="str">
        <f>IFERROR(AN_MA_2022[[#This Row],[Hemoglobin A1c (HbA1c) Control for Patients with Diabetes: HbA1c Poor Control - Numerator]]/AN_MA_2022[[#This Row],[Hemoglobin A1c (HbA1c) Control for Patients with Diabetes: HbA1c Poor Control - Denominator]],"-")</f>
        <v>-</v>
      </c>
    </row>
  </sheetData>
  <sheetProtection algorithmName="SHA-512" hashValue="2JJN4SChkrdTWNg9aF1Yhk9v3j4FpHO0vkarc1RYTHHDxiMZwrkRfF9c4IVEY1zSSEvUB4YkjY+nwg5iqCapkw==" saltValue="144JGf842UuN3MsRyIeSvA==" spinCount="100000" sheet="1" objects="1" scenarios="1"/>
  <mergeCells count="2">
    <mergeCell ref="E14:J14"/>
    <mergeCell ref="E9:J9"/>
  </mergeCells>
  <dataValidations count="5">
    <dataValidation allowBlank="1" showInputMessage="1" showErrorMessage="1" prompt="Please input Advanced Network Org ID.  See &quot;Reference Tables&quot; tab for list of Advanced Network Org IDs." sqref="B16:B46" xr:uid="{F8A9B46F-B995-44C4-8AC7-9F3ADC8A9944}"/>
    <dataValidation allowBlank="1" showInputMessage="1" showErrorMessage="1" prompt="Please input Insurer Org ID.  See &quot;Reference Tables&quot; tab for list of Insurer Org IDs." sqref="B11" xr:uid="{0CF3ACC9-CE8D-403B-9283-6CAEE36EBBB3}"/>
    <dataValidation allowBlank="1" showInputMessage="1" showErrorMessage="1" prompt="This is a calculated field, no data input required." sqref="G11:G12 G16:G46 J11:J12 J16:J46" xr:uid="{15C040E7-9D79-49C1-847F-8FAC22AA45F5}"/>
    <dataValidation allowBlank="1" showInputMessage="1" showErrorMessage="1" prompt="Please input Insurer Org ID.  See &quot;References Tables&quot; tab for list of Insurer Org IDs." sqref="B12" xr:uid="{7393C172-4D83-4FC6-A2D5-855A9881B00D}"/>
    <dataValidation type="decimal" operator="greaterThanOrEqual" allowBlank="1" showInputMessage="1" showErrorMessage="1" error="No negative values." prompt="No negative values._x000a_See &quot;References Tables&quot; tab for numerator and denominator descriptions." sqref="E16:F46 E11:F12 H11:I12 H16:I46" xr:uid="{D741822A-61F9-4D58-AC93-070D9D7001B9}">
      <formula1>0</formula1>
    </dataValidation>
  </dataValidations>
  <pageMargins left="0.7" right="0.7" top="0.75" bottom="0.75" header="0.3" footer="0.3"/>
  <pageSetup orientation="portrait" r:id="rId1"/>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FDC09-D865-4C04-B916-FD41C5B04C54}">
  <dimension ref="A1:D15"/>
  <sheetViews>
    <sheetView zoomScaleNormal="100" workbookViewId="0">
      <selection activeCell="B8" sqref="B8"/>
    </sheetView>
  </sheetViews>
  <sheetFormatPr defaultRowHeight="15" x14ac:dyDescent="0.25"/>
  <cols>
    <col min="1" max="1" width="14.140625" customWidth="1"/>
    <col min="2" max="2" width="80.42578125" customWidth="1"/>
    <col min="3" max="3" width="29.7109375" customWidth="1"/>
    <col min="4" max="4" width="63.85546875" customWidth="1"/>
  </cols>
  <sheetData>
    <row r="1" spans="1:4" ht="15.75" x14ac:dyDescent="0.25">
      <c r="A1" s="10" t="s">
        <v>17</v>
      </c>
    </row>
    <row r="3" spans="1:4" x14ac:dyDescent="0.25">
      <c r="A3" t="s">
        <v>3</v>
      </c>
      <c r="B3" s="97"/>
      <c r="C3" s="4" t="s">
        <v>5</v>
      </c>
    </row>
    <row r="4" spans="1:4" x14ac:dyDescent="0.25">
      <c r="A4" t="s">
        <v>4</v>
      </c>
      <c r="B4" s="97"/>
      <c r="C4" s="4" t="s">
        <v>5</v>
      </c>
    </row>
    <row r="5" spans="1:4" x14ac:dyDescent="0.25">
      <c r="A5" t="s">
        <v>32</v>
      </c>
      <c r="B5" s="97"/>
      <c r="C5" s="4" t="s">
        <v>33</v>
      </c>
    </row>
    <row r="7" spans="1:4" x14ac:dyDescent="0.25">
      <c r="B7" t="s">
        <v>6</v>
      </c>
    </row>
    <row r="8" spans="1:4" x14ac:dyDescent="0.25">
      <c r="B8" s="16" t="s">
        <v>7</v>
      </c>
      <c r="C8" s="17" t="s">
        <v>8</v>
      </c>
      <c r="D8" s="18" t="s">
        <v>9</v>
      </c>
    </row>
    <row r="9" spans="1:4" ht="30" x14ac:dyDescent="0.25">
      <c r="B9" s="20" t="s">
        <v>23</v>
      </c>
      <c r="C9" s="94"/>
      <c r="D9" s="95"/>
    </row>
    <row r="10" spans="1:4" ht="45" x14ac:dyDescent="0.25">
      <c r="B10" s="20" t="s">
        <v>48</v>
      </c>
      <c r="C10" s="94"/>
      <c r="D10" s="95"/>
    </row>
    <row r="11" spans="1:4" ht="30" x14ac:dyDescent="0.25">
      <c r="B11" s="20" t="s">
        <v>118</v>
      </c>
      <c r="C11" s="94"/>
      <c r="D11" s="95"/>
    </row>
    <row r="12" spans="1:4" ht="45" x14ac:dyDescent="0.25">
      <c r="B12" s="20" t="s">
        <v>119</v>
      </c>
      <c r="C12" s="94"/>
      <c r="D12" s="95"/>
    </row>
    <row r="13" spans="1:4" ht="45" x14ac:dyDescent="0.25">
      <c r="B13" s="20" t="s">
        <v>103</v>
      </c>
      <c r="C13" s="94"/>
      <c r="D13" s="95"/>
    </row>
    <row r="14" spans="1:4" ht="30" x14ac:dyDescent="0.25">
      <c r="B14" s="21" t="s">
        <v>138</v>
      </c>
      <c r="C14" s="94"/>
      <c r="D14" s="96"/>
    </row>
    <row r="15" spans="1:4" ht="30" x14ac:dyDescent="0.25">
      <c r="B15" s="21" t="s">
        <v>45</v>
      </c>
      <c r="C15" s="94"/>
      <c r="D15" s="96"/>
    </row>
  </sheetData>
  <sheetProtection algorithmName="SHA-512" hashValue="W2u8t7BN4wtP+6Z0Bf4Ktf66P1hjufp49Vx0/kNsAXTAggu0cAzhHefMk8j+PvJh1ovyqCvZQw5gd0LzXCdhRA==" saltValue="9pQW/XXtnhxfp9eCIJRiCQ==" spinCount="100000" sheet="1" objects="1" scenarios="1"/>
  <dataValidations count="1">
    <dataValidation type="list" allowBlank="1" showInputMessage="1" showErrorMessage="1" sqref="C9:C15" xr:uid="{4A892A10-0009-473A-B890-13FA85FDA588}">
      <formula1>"Yes, No"</formula1>
    </dataValidation>
  </dataValidation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3FDD5-51F2-4231-B933-FE003064096B}">
  <dimension ref="B1:D32"/>
  <sheetViews>
    <sheetView zoomScale="90" zoomScaleNormal="90" workbookViewId="0">
      <selection activeCell="B1" sqref="B1"/>
    </sheetView>
  </sheetViews>
  <sheetFormatPr defaultRowHeight="15" x14ac:dyDescent="0.25"/>
  <cols>
    <col min="1" max="1" width="2.7109375" customWidth="1"/>
    <col min="2" max="8" width="35.140625" customWidth="1"/>
  </cols>
  <sheetData>
    <row r="1" spans="2:4" ht="18.75" x14ac:dyDescent="0.3">
      <c r="B1" s="9" t="s">
        <v>31</v>
      </c>
    </row>
    <row r="2" spans="2:4" x14ac:dyDescent="0.25">
      <c r="B2" t="s">
        <v>111</v>
      </c>
    </row>
    <row r="4" spans="2:4" x14ac:dyDescent="0.25">
      <c r="B4" s="19" t="s">
        <v>37</v>
      </c>
      <c r="C4" s="3">
        <f>Insurer_Org_ID</f>
        <v>0</v>
      </c>
    </row>
    <row r="6" spans="2:4" x14ac:dyDescent="0.25">
      <c r="B6" s="12" t="s">
        <v>36</v>
      </c>
    </row>
    <row r="7" spans="2:4" x14ac:dyDescent="0.25">
      <c r="B7" s="11" t="s">
        <v>46</v>
      </c>
    </row>
    <row r="8" spans="2:4" x14ac:dyDescent="0.25">
      <c r="B8" s="6" t="s">
        <v>34</v>
      </c>
      <c r="C8" s="6" t="s">
        <v>35</v>
      </c>
    </row>
    <row r="9" spans="2:4" x14ac:dyDescent="0.25">
      <c r="B9" s="15" t="s">
        <v>127</v>
      </c>
      <c r="C9" s="7" t="str">
        <f>IFERROR(VLOOKUP(C4,InsurerCommercial2022[],6,FALSE),"NA")</f>
        <v>NA</v>
      </c>
    </row>
    <row r="10" spans="2:4" ht="30" x14ac:dyDescent="0.25">
      <c r="B10" s="15" t="s">
        <v>128</v>
      </c>
      <c r="C10" s="7" t="str">
        <f>IFERROR(VLOOKUP(C4,InsurerCommercial2022[],9,FALSE),"NA")</f>
        <v>NA</v>
      </c>
    </row>
    <row r="11" spans="2:4" x14ac:dyDescent="0.25">
      <c r="B11" s="15" t="s">
        <v>88</v>
      </c>
      <c r="C11" s="7" t="str">
        <f>IFERROR(VLOOKUP(C4,InsurerCommercial2022[],12,FALSE),"NA")</f>
        <v>NA</v>
      </c>
    </row>
    <row r="12" spans="2:4" ht="45" x14ac:dyDescent="0.25">
      <c r="B12" s="15" t="s">
        <v>104</v>
      </c>
      <c r="C12" s="7" t="str">
        <f>IFERROR(VLOOKUP(C4,InsurerCommercial2022[],15, FALSE),"NA")</f>
        <v>NA</v>
      </c>
    </row>
    <row r="14" spans="2:4" x14ac:dyDescent="0.25">
      <c r="B14" s="12" t="s">
        <v>39</v>
      </c>
    </row>
    <row r="15" spans="2:4" x14ac:dyDescent="0.25">
      <c r="B15" s="11" t="s">
        <v>47</v>
      </c>
    </row>
    <row r="16" spans="2:4" x14ac:dyDescent="0.25">
      <c r="B16" s="6" t="s">
        <v>34</v>
      </c>
      <c r="C16" s="6" t="s">
        <v>1</v>
      </c>
      <c r="D16" s="6" t="s">
        <v>2</v>
      </c>
    </row>
    <row r="17" spans="2:4" x14ac:dyDescent="0.25">
      <c r="B17" s="15" t="s">
        <v>127</v>
      </c>
      <c r="C17" s="23" t="str">
        <f>IFERROR(VLOOKUP(C4,InsurerCommercial2022[],4),"NA")</f>
        <v>NA</v>
      </c>
      <c r="D17" s="3" t="str">
        <f>IFERROR(VLOOKUP(C4,InsurerCommercial2022[],5),"NA")</f>
        <v>NA</v>
      </c>
    </row>
    <row r="18" spans="2:4" ht="30" x14ac:dyDescent="0.25">
      <c r="B18" s="15" t="s">
        <v>128</v>
      </c>
      <c r="C18" s="23" t="str">
        <f>IFERROR(VLOOKUP(C4,InsurerCommercial2022[],7),"NA")</f>
        <v>NA</v>
      </c>
      <c r="D18" s="3" t="str">
        <f>IFERROR(VLOOKUP(C4,InsurerCommercial2022[],8),"NA")</f>
        <v>NA</v>
      </c>
    </row>
    <row r="19" spans="2:4" x14ac:dyDescent="0.25">
      <c r="B19" s="15" t="s">
        <v>88</v>
      </c>
      <c r="C19" s="23" t="str">
        <f>IFERROR(VLOOKUP(C4,InsurerCommercial2022[],10),"NA")</f>
        <v>NA</v>
      </c>
      <c r="D19" s="3" t="str">
        <f>IFERROR(VLOOKUP(C4,InsurerCommercial2022[],11),"NA")</f>
        <v>NA</v>
      </c>
    </row>
    <row r="20" spans="2:4" ht="45" x14ac:dyDescent="0.25">
      <c r="B20" s="15" t="s">
        <v>104</v>
      </c>
      <c r="C20" s="23" t="str">
        <f>IFERROR(VLOOKUP(C4,InsurerCommercial2022[],13),"NA")</f>
        <v>NA</v>
      </c>
      <c r="D20" s="3" t="str">
        <f>IFERROR(VLOOKUP(C4,InsurerCommercial2022[],14),"NA")</f>
        <v>NA</v>
      </c>
    </row>
    <row r="22" spans="2:4" x14ac:dyDescent="0.25">
      <c r="B22" s="12" t="s">
        <v>105</v>
      </c>
    </row>
    <row r="23" spans="2:4" x14ac:dyDescent="0.25">
      <c r="B23" s="11" t="s">
        <v>46</v>
      </c>
    </row>
    <row r="24" spans="2:4" x14ac:dyDescent="0.25">
      <c r="B24" s="61" t="s">
        <v>34</v>
      </c>
      <c r="C24" s="61" t="s">
        <v>35</v>
      </c>
    </row>
    <row r="25" spans="2:4" x14ac:dyDescent="0.25">
      <c r="B25" s="15" t="s">
        <v>88</v>
      </c>
      <c r="C25" s="7" t="str">
        <f>IFERROR(VLOOKUP(C4,InsurerMA2022[],6,FALSE),"NA")</f>
        <v>NA</v>
      </c>
    </row>
    <row r="26" spans="2:4" ht="45" x14ac:dyDescent="0.25">
      <c r="B26" s="15" t="s">
        <v>104</v>
      </c>
      <c r="C26" s="7" t="str">
        <f>IFERROR(VLOOKUP(C4,InsurerMA2022[],9),"NA")</f>
        <v>NA</v>
      </c>
    </row>
    <row r="28" spans="2:4" x14ac:dyDescent="0.25">
      <c r="B28" s="12" t="s">
        <v>106</v>
      </c>
    </row>
    <row r="29" spans="2:4" x14ac:dyDescent="0.25">
      <c r="B29" s="11" t="s">
        <v>47</v>
      </c>
    </row>
    <row r="30" spans="2:4" x14ac:dyDescent="0.25">
      <c r="B30" s="61" t="s">
        <v>34</v>
      </c>
      <c r="C30" s="61" t="s">
        <v>1</v>
      </c>
      <c r="D30" s="61" t="s">
        <v>2</v>
      </c>
    </row>
    <row r="31" spans="2:4" x14ac:dyDescent="0.25">
      <c r="B31" s="15" t="s">
        <v>88</v>
      </c>
      <c r="C31" s="23" t="str">
        <f>IFERROR(VLOOKUP(C4,InsurerMA2022[],4),"NA")</f>
        <v>NA</v>
      </c>
      <c r="D31" s="3" t="str">
        <f>IFERROR(VLOOKUP(C4,InsurerMA2022[],5),"NA")</f>
        <v>NA</v>
      </c>
    </row>
    <row r="32" spans="2:4" ht="45" x14ac:dyDescent="0.25">
      <c r="B32" s="15" t="s">
        <v>104</v>
      </c>
      <c r="C32" s="23" t="str">
        <f>IFERROR(VLOOKUP(C4,InsurerMA2022[],7),"NA")</f>
        <v>NA</v>
      </c>
      <c r="D32" s="3" t="str">
        <f>IFERROR(VLOOKUP(C4,InsurerMA2022[],8),"NA")</f>
        <v>NA</v>
      </c>
    </row>
  </sheetData>
  <sheetProtection algorithmName="SHA-512" hashValue="dSOzmV9ODEECT+9ukw77jmtrxObLOtu01YXPNA4yNWevLUWib7URQloi/tX5qK8JzL0LOrgzKVLvZOxNtgcV5A==" saltValue="9XdM60RnN+yynPfoMr80ag==" spinCount="100000" sheet="1" objects="1" scenarios="1"/>
  <conditionalFormatting sqref="C9:C12 C25:C26 C31:C32">
    <cfRule type="cellIs" dxfId="5" priority="60" operator="lessThan">
      <formula>0.4</formula>
    </cfRule>
  </conditionalFormatting>
  <conditionalFormatting sqref="C17:C20">
    <cfRule type="cellIs" dxfId="4" priority="58" operator="lessThan">
      <formula>0.4</formula>
    </cfRule>
  </conditionalFormatting>
  <conditionalFormatting sqref="C17:D20">
    <cfRule type="cellIs" dxfId="3" priority="47" operator="lessThan">
      <formula>30</formula>
    </cfRule>
  </conditionalFormatting>
  <conditionalFormatting sqref="C31:D32">
    <cfRule type="cellIs" dxfId="2" priority="1" operator="lessThan">
      <formula>30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17254-BDA7-4DEC-9A22-A26835537122}">
  <dimension ref="B1:L144"/>
  <sheetViews>
    <sheetView zoomScale="70" zoomScaleNormal="70" workbookViewId="0">
      <selection activeCell="B1" sqref="B1"/>
    </sheetView>
  </sheetViews>
  <sheetFormatPr defaultRowHeight="15" x14ac:dyDescent="0.25"/>
  <cols>
    <col min="1" max="1" width="2.7109375" customWidth="1"/>
    <col min="2" max="2" width="22" customWidth="1"/>
    <col min="3" max="3" width="30.7109375" style="67" customWidth="1"/>
    <col min="4" max="4" width="44.85546875" customWidth="1"/>
    <col min="5" max="22" width="22" customWidth="1"/>
  </cols>
  <sheetData>
    <row r="1" spans="2:8" ht="18.75" x14ac:dyDescent="0.3">
      <c r="B1" s="9" t="s">
        <v>109</v>
      </c>
    </row>
    <row r="2" spans="2:8" x14ac:dyDescent="0.25">
      <c r="B2" t="s">
        <v>112</v>
      </c>
    </row>
    <row r="4" spans="2:8" x14ac:dyDescent="0.25">
      <c r="B4" s="12" t="s">
        <v>24</v>
      </c>
      <c r="C4" s="68"/>
    </row>
    <row r="5" spans="2:8" x14ac:dyDescent="0.25">
      <c r="B5" s="11" t="s">
        <v>46</v>
      </c>
      <c r="C5" s="69"/>
    </row>
    <row r="6" spans="2:8" x14ac:dyDescent="0.25">
      <c r="B6" s="120" t="s">
        <v>56</v>
      </c>
      <c r="C6" s="122" t="s">
        <v>11</v>
      </c>
      <c r="D6" s="122" t="s">
        <v>110</v>
      </c>
      <c r="E6" s="111">
        <v>2022</v>
      </c>
      <c r="F6" s="112"/>
      <c r="G6" s="112"/>
      <c r="H6" s="112"/>
    </row>
    <row r="7" spans="2:8" ht="60" x14ac:dyDescent="0.25">
      <c r="B7" s="121"/>
      <c r="C7" s="123"/>
      <c r="D7" s="123"/>
      <c r="E7" s="6" t="s">
        <v>127</v>
      </c>
      <c r="F7" s="6" t="s">
        <v>128</v>
      </c>
      <c r="G7" s="6" t="s">
        <v>88</v>
      </c>
      <c r="H7" s="6" t="s">
        <v>104</v>
      </c>
    </row>
    <row r="8" spans="2:8" x14ac:dyDescent="0.25">
      <c r="B8" s="24">
        <v>101</v>
      </c>
      <c r="C8" s="24" t="s">
        <v>12</v>
      </c>
      <c r="D8" s="63" t="s">
        <v>58</v>
      </c>
      <c r="E8" s="7" t="str">
        <f>IFERROR(VLOOKUP(B8,AN_Commercial2022[],6,FALSE),"NA")</f>
        <v>NA</v>
      </c>
      <c r="F8" s="7" t="str">
        <f>IFERROR(VLOOKUP(B8,AN_Commercial2022[],9,FALSE),"NA")</f>
        <v>NA</v>
      </c>
      <c r="G8" s="7" t="str">
        <f>IFERROR(VLOOKUP(B8,AN_Commercial2022[],12,FALSE),"NA")</f>
        <v>NA</v>
      </c>
      <c r="H8" s="7" t="str">
        <f>IFERROR(VLOOKUP(B8,AN_Commercial2022[],15,FALSE),"NA")</f>
        <v>NA</v>
      </c>
    </row>
    <row r="9" spans="2:8" x14ac:dyDescent="0.25">
      <c r="B9" s="24">
        <v>102</v>
      </c>
      <c r="C9" s="24" t="s">
        <v>12</v>
      </c>
      <c r="D9" s="63" t="s">
        <v>59</v>
      </c>
      <c r="E9" s="7" t="str">
        <f>IFERROR(VLOOKUP(B9,AN_Commercial2022[],6,FALSE),"NA")</f>
        <v>NA</v>
      </c>
      <c r="F9" s="7" t="str">
        <f>IFERROR(VLOOKUP(B9,AN_Commercial2022[],9,FALSE),"NA")</f>
        <v>NA</v>
      </c>
      <c r="G9" s="7" t="str">
        <f>IFERROR(VLOOKUP(B9,AN_Commercial2022[],12,FALSE),"NA")</f>
        <v>NA</v>
      </c>
      <c r="H9" s="7" t="str">
        <f>IFERROR(VLOOKUP(B9,AN_Commercial2022[],15,FALSE),"NA")</f>
        <v>NA</v>
      </c>
    </row>
    <row r="10" spans="2:8" x14ac:dyDescent="0.25">
      <c r="B10" s="24">
        <v>103</v>
      </c>
      <c r="C10" s="24" t="s">
        <v>12</v>
      </c>
      <c r="D10" s="63" t="s">
        <v>60</v>
      </c>
      <c r="E10" s="7" t="str">
        <f>IFERROR(VLOOKUP(B10,AN_Commercial2022[],6,FALSE),"NA")</f>
        <v>NA</v>
      </c>
      <c r="F10" s="7" t="str">
        <f>IFERROR(VLOOKUP(B10,AN_Commercial2022[],9,FALSE),"NA")</f>
        <v>NA</v>
      </c>
      <c r="G10" s="7" t="str">
        <f>IFERROR(VLOOKUP(B10,AN_Commercial2022[],12,FALSE),"NA")</f>
        <v>NA</v>
      </c>
      <c r="H10" s="7" t="str">
        <f>IFERROR(VLOOKUP(B10,AN_Commercial2022[],15,FALSE),"NA")</f>
        <v>NA</v>
      </c>
    </row>
    <row r="11" spans="2:8" x14ac:dyDescent="0.25">
      <c r="B11" s="24">
        <v>104</v>
      </c>
      <c r="C11" s="24" t="s">
        <v>12</v>
      </c>
      <c r="D11" s="63" t="s">
        <v>61</v>
      </c>
      <c r="E11" s="7" t="str">
        <f>IFERROR(VLOOKUP(B11,AN_Commercial2022[],6,FALSE),"NA")</f>
        <v>NA</v>
      </c>
      <c r="F11" s="7" t="str">
        <f>IFERROR(VLOOKUP(B11,AN_Commercial2022[],9,FALSE),"NA")</f>
        <v>NA</v>
      </c>
      <c r="G11" s="7" t="str">
        <f>IFERROR(VLOOKUP(B11,AN_Commercial2022[],12,FALSE),"NA")</f>
        <v>NA</v>
      </c>
      <c r="H11" s="7" t="str">
        <f>IFERROR(VLOOKUP(B11,AN_Commercial2022[],15,FALSE),"NA")</f>
        <v>NA</v>
      </c>
    </row>
    <row r="12" spans="2:8" x14ac:dyDescent="0.25">
      <c r="B12" s="24">
        <v>106</v>
      </c>
      <c r="C12" s="24" t="s">
        <v>12</v>
      </c>
      <c r="D12" s="63" t="s">
        <v>62</v>
      </c>
      <c r="E12" s="7" t="str">
        <f>IFERROR(VLOOKUP(B12,AN_Commercial2022[],6,FALSE),"NA")</f>
        <v>NA</v>
      </c>
      <c r="F12" s="7" t="str">
        <f>IFERROR(VLOOKUP(B12,AN_Commercial2022[],9,FALSE),"NA")</f>
        <v>NA</v>
      </c>
      <c r="G12" s="7" t="str">
        <f>IFERROR(VLOOKUP(B12,AN_Commercial2022[],12,FALSE),"NA")</f>
        <v>NA</v>
      </c>
      <c r="H12" s="7" t="str">
        <f>IFERROR(VLOOKUP(B12,AN_Commercial2022[],15,FALSE),"NA")</f>
        <v>NA</v>
      </c>
    </row>
    <row r="13" spans="2:8" x14ac:dyDescent="0.25">
      <c r="B13" s="24">
        <v>107</v>
      </c>
      <c r="C13" s="24" t="s">
        <v>12</v>
      </c>
      <c r="D13" s="63" t="s">
        <v>63</v>
      </c>
      <c r="E13" s="7" t="str">
        <f>IFERROR(VLOOKUP(B13,AN_Commercial2022[],6,FALSE),"NA")</f>
        <v>NA</v>
      </c>
      <c r="F13" s="7" t="str">
        <f>IFERROR(VLOOKUP(B13,AN_Commercial2022[],9,FALSE),"NA")</f>
        <v>NA</v>
      </c>
      <c r="G13" s="7" t="str">
        <f>IFERROR(VLOOKUP(B13,AN_Commercial2022[],12,FALSE),"NA")</f>
        <v>NA</v>
      </c>
      <c r="H13" s="7" t="str">
        <f>IFERROR(VLOOKUP(B13,AN_Commercial2022[],15,FALSE),"NA")</f>
        <v>NA</v>
      </c>
    </row>
    <row r="14" spans="2:8" ht="45" x14ac:dyDescent="0.25">
      <c r="B14" s="62">
        <v>108</v>
      </c>
      <c r="C14" s="24" t="s">
        <v>12</v>
      </c>
      <c r="D14" s="63" t="s">
        <v>64</v>
      </c>
      <c r="E14" s="7" t="str">
        <f>IFERROR(VLOOKUP(B14,AN_Commercial2022[],6,FALSE),"NA")</f>
        <v>NA</v>
      </c>
      <c r="F14" s="7" t="str">
        <f>IFERROR(VLOOKUP(B14,AN_Commercial2022[],9,FALSE),"NA")</f>
        <v>NA</v>
      </c>
      <c r="G14" s="7" t="str">
        <f>IFERROR(VLOOKUP(B14,AN_Commercial2022[],12,FALSE),"NA")</f>
        <v>NA</v>
      </c>
      <c r="H14" s="7" t="str">
        <f>IFERROR(VLOOKUP(B14,AN_Commercial2022[],15,FALSE),"NA")</f>
        <v>NA</v>
      </c>
    </row>
    <row r="15" spans="2:8" ht="45" x14ac:dyDescent="0.25">
      <c r="B15" s="62">
        <v>109</v>
      </c>
      <c r="C15" s="24" t="s">
        <v>12</v>
      </c>
      <c r="D15" s="63" t="s">
        <v>65</v>
      </c>
      <c r="E15" s="7" t="str">
        <f>IFERROR(VLOOKUP(B15,AN_Commercial2022[],6,FALSE),"NA")</f>
        <v>NA</v>
      </c>
      <c r="F15" s="7" t="str">
        <f>IFERROR(VLOOKUP(B15,AN_Commercial2022[],9,FALSE),"NA")</f>
        <v>NA</v>
      </c>
      <c r="G15" s="7" t="str">
        <f>IFERROR(VLOOKUP(B15,AN_Commercial2022[],12,FALSE),"NA")</f>
        <v>NA</v>
      </c>
      <c r="H15" s="7" t="str">
        <f>IFERROR(VLOOKUP(B15,AN_Commercial2022[],15,FALSE),"NA")</f>
        <v>NA</v>
      </c>
    </row>
    <row r="16" spans="2:8" x14ac:dyDescent="0.25">
      <c r="B16" s="62">
        <v>110</v>
      </c>
      <c r="C16" s="24" t="s">
        <v>12</v>
      </c>
      <c r="D16" s="63" t="s">
        <v>66</v>
      </c>
      <c r="E16" s="7" t="str">
        <f>IFERROR(VLOOKUP(B16,AN_Commercial2022[],6,FALSE),"NA")</f>
        <v>NA</v>
      </c>
      <c r="F16" s="7" t="str">
        <f>IFERROR(VLOOKUP(B16,AN_Commercial2022[],9,FALSE),"NA")</f>
        <v>NA</v>
      </c>
      <c r="G16" s="7" t="str">
        <f>IFERROR(VLOOKUP(B16,AN_Commercial2022[],12,FALSE),"NA")</f>
        <v>NA</v>
      </c>
      <c r="H16" s="7" t="str">
        <f>IFERROR(VLOOKUP(B16,AN_Commercial2022[],15,FALSE),"NA")</f>
        <v>NA</v>
      </c>
    </row>
    <row r="17" spans="2:8" x14ac:dyDescent="0.25">
      <c r="B17" s="62">
        <v>111</v>
      </c>
      <c r="C17" s="24" t="s">
        <v>12</v>
      </c>
      <c r="D17" s="63" t="s">
        <v>67</v>
      </c>
      <c r="E17" s="7" t="str">
        <f>IFERROR(VLOOKUP(B17,AN_Commercial2022[],6,FALSE),"NA")</f>
        <v>NA</v>
      </c>
      <c r="F17" s="7" t="str">
        <f>IFERROR(VLOOKUP(B17,AN_Commercial2022[],9,FALSE),"NA")</f>
        <v>NA</v>
      </c>
      <c r="G17" s="7" t="str">
        <f>IFERROR(VLOOKUP(B17,AN_Commercial2022[],12,FALSE),"NA")</f>
        <v>NA</v>
      </c>
      <c r="H17" s="7" t="str">
        <f>IFERROR(VLOOKUP(B17,AN_Commercial2022[],15,FALSE),"NA")</f>
        <v>NA</v>
      </c>
    </row>
    <row r="18" spans="2:8" x14ac:dyDescent="0.25">
      <c r="B18" s="62">
        <v>112</v>
      </c>
      <c r="C18" s="24" t="s">
        <v>12</v>
      </c>
      <c r="D18" s="63" t="s">
        <v>68</v>
      </c>
      <c r="E18" s="7" t="str">
        <f>IFERROR(VLOOKUP(B18,AN_Commercial2022[],6,FALSE),"NA")</f>
        <v>NA</v>
      </c>
      <c r="F18" s="7" t="str">
        <f>IFERROR(VLOOKUP(B18,AN_Commercial2022[],9,FALSE),"NA")</f>
        <v>NA</v>
      </c>
      <c r="G18" s="7" t="str">
        <f>IFERROR(VLOOKUP(B18,AN_Commercial2022[],12,FALSE),"NA")</f>
        <v>NA</v>
      </c>
      <c r="H18" s="7" t="str">
        <f>IFERROR(VLOOKUP(B18,AN_Commercial2022[],15,FALSE),"NA")</f>
        <v>NA</v>
      </c>
    </row>
    <row r="19" spans="2:8" x14ac:dyDescent="0.25">
      <c r="B19" s="62">
        <v>113</v>
      </c>
      <c r="C19" s="24" t="s">
        <v>12</v>
      </c>
      <c r="D19" s="63" t="s">
        <v>69</v>
      </c>
      <c r="E19" s="7" t="str">
        <f>IFERROR(VLOOKUP(B19,AN_Commercial2022[],6,FALSE),"NA")</f>
        <v>NA</v>
      </c>
      <c r="F19" s="7" t="str">
        <f>IFERROR(VLOOKUP(B19,AN_Commercial2022[],9,FALSE),"NA")</f>
        <v>NA</v>
      </c>
      <c r="G19" s="7" t="str">
        <f>IFERROR(VLOOKUP(B19,AN_Commercial2022[],12,FALSE),"NA")</f>
        <v>NA</v>
      </c>
      <c r="H19" s="7" t="str">
        <f>IFERROR(VLOOKUP(B19,AN_Commercial2022[],15,FALSE),"NA")</f>
        <v>NA</v>
      </c>
    </row>
    <row r="20" spans="2:8" ht="30" x14ac:dyDescent="0.25">
      <c r="B20" s="62">
        <v>114</v>
      </c>
      <c r="C20" s="24" t="s">
        <v>12</v>
      </c>
      <c r="D20" s="63" t="s">
        <v>70</v>
      </c>
      <c r="E20" s="7" t="str">
        <f>IFERROR(VLOOKUP(B20,AN_Commercial2022[],6,FALSE),"NA")</f>
        <v>NA</v>
      </c>
      <c r="F20" s="7" t="str">
        <f>IFERROR(VLOOKUP(B20,AN_Commercial2022[],9,FALSE),"NA")</f>
        <v>NA</v>
      </c>
      <c r="G20" s="7" t="str">
        <f>IFERROR(VLOOKUP(B20,AN_Commercial2022[],12,FALSE),"NA")</f>
        <v>NA</v>
      </c>
      <c r="H20" s="7" t="str">
        <f>IFERROR(VLOOKUP(B20,AN_Commercial2022[],15,FALSE),"NA")</f>
        <v>NA</v>
      </c>
    </row>
    <row r="21" spans="2:8" x14ac:dyDescent="0.25">
      <c r="B21" s="62">
        <v>115</v>
      </c>
      <c r="C21" s="24" t="s">
        <v>12</v>
      </c>
      <c r="D21" s="63" t="s">
        <v>71</v>
      </c>
      <c r="E21" s="7" t="str">
        <f>IFERROR(VLOOKUP(B21,AN_Commercial2022[],6,FALSE),"NA")</f>
        <v>NA</v>
      </c>
      <c r="F21" s="7" t="str">
        <f>IFERROR(VLOOKUP(B21,AN_Commercial2022[],9,FALSE),"NA")</f>
        <v>NA</v>
      </c>
      <c r="G21" s="7" t="str">
        <f>IFERROR(VLOOKUP(B21,AN_Commercial2022[],12,FALSE),"NA")</f>
        <v>NA</v>
      </c>
      <c r="H21" s="7" t="str">
        <f>IFERROR(VLOOKUP(B21,AN_Commercial2022[],15,FALSE),"NA")</f>
        <v>NA</v>
      </c>
    </row>
    <row r="22" spans="2:8" x14ac:dyDescent="0.25">
      <c r="B22" s="62">
        <v>116</v>
      </c>
      <c r="C22" s="24" t="s">
        <v>12</v>
      </c>
      <c r="D22" s="63" t="s">
        <v>72</v>
      </c>
      <c r="E22" s="7" t="str">
        <f>IFERROR(VLOOKUP(B22,AN_Commercial2022[],6,FALSE),"NA")</f>
        <v>NA</v>
      </c>
      <c r="F22" s="7" t="str">
        <f>IFERROR(VLOOKUP(B22,AN_Commercial2022[],9,FALSE),"NA")</f>
        <v>NA</v>
      </c>
      <c r="G22" s="7" t="str">
        <f>IFERROR(VLOOKUP(B22,AN_Commercial2022[],12,FALSE),"NA")</f>
        <v>NA</v>
      </c>
      <c r="H22" s="7" t="str">
        <f>IFERROR(VLOOKUP(B22,AN_Commercial2022[],15,FALSE),"NA")</f>
        <v>NA</v>
      </c>
    </row>
    <row r="23" spans="2:8" x14ac:dyDescent="0.25">
      <c r="B23" s="62">
        <v>117</v>
      </c>
      <c r="C23" s="24" t="s">
        <v>12</v>
      </c>
      <c r="D23" s="63" t="s">
        <v>73</v>
      </c>
      <c r="E23" s="7" t="str">
        <f>IFERROR(VLOOKUP(B23,AN_Commercial2022[],6,FALSE),"NA")</f>
        <v>NA</v>
      </c>
      <c r="F23" s="7" t="str">
        <f>IFERROR(VLOOKUP(B23,AN_Commercial2022[],9,FALSE),"NA")</f>
        <v>NA</v>
      </c>
      <c r="G23" s="7" t="str">
        <f>IFERROR(VLOOKUP(B23,AN_Commercial2022[],12,FALSE),"NA")</f>
        <v>NA</v>
      </c>
      <c r="H23" s="7" t="str">
        <f>IFERROR(VLOOKUP(B23,AN_Commercial2022[],15,FALSE),"NA")</f>
        <v>NA</v>
      </c>
    </row>
    <row r="24" spans="2:8" x14ac:dyDescent="0.25">
      <c r="B24" s="62">
        <v>118</v>
      </c>
      <c r="C24" s="24" t="s">
        <v>12</v>
      </c>
      <c r="D24" s="63" t="s">
        <v>74</v>
      </c>
      <c r="E24" s="7" t="str">
        <f>IFERROR(VLOOKUP(B24,AN_Commercial2022[],6,FALSE),"NA")</f>
        <v>NA</v>
      </c>
      <c r="F24" s="7" t="str">
        <f>IFERROR(VLOOKUP(B24,AN_Commercial2022[],9,FALSE),"NA")</f>
        <v>NA</v>
      </c>
      <c r="G24" s="7" t="str">
        <f>IFERROR(VLOOKUP(B24,AN_Commercial2022[],12,FALSE),"NA")</f>
        <v>NA</v>
      </c>
      <c r="H24" s="7" t="str">
        <f>IFERROR(VLOOKUP(B24,AN_Commercial2022[],15,FALSE),"NA")</f>
        <v>NA</v>
      </c>
    </row>
    <row r="25" spans="2:8" x14ac:dyDescent="0.25">
      <c r="B25" s="62">
        <v>119</v>
      </c>
      <c r="C25" s="24" t="s">
        <v>12</v>
      </c>
      <c r="D25" s="63" t="s">
        <v>75</v>
      </c>
      <c r="E25" s="7" t="str">
        <f>IFERROR(VLOOKUP(B25,AN_Commercial2022[],6,FALSE),"NA")</f>
        <v>NA</v>
      </c>
      <c r="F25" s="7" t="str">
        <f>IFERROR(VLOOKUP(B25,AN_Commercial2022[],9,FALSE),"NA")</f>
        <v>NA</v>
      </c>
      <c r="G25" s="7" t="str">
        <f>IFERROR(VLOOKUP(B25,AN_Commercial2022[],12,FALSE),"NA")</f>
        <v>NA</v>
      </c>
      <c r="H25" s="7" t="str">
        <f>IFERROR(VLOOKUP(B25,AN_Commercial2022[],15,FALSE),"NA")</f>
        <v>NA</v>
      </c>
    </row>
    <row r="26" spans="2:8" x14ac:dyDescent="0.25">
      <c r="B26" s="62">
        <v>120</v>
      </c>
      <c r="C26" s="24" t="s">
        <v>12</v>
      </c>
      <c r="D26" s="63" t="s">
        <v>76</v>
      </c>
      <c r="E26" s="7" t="str">
        <f>IFERROR(VLOOKUP(B26,AN_Commercial2022[],6,FALSE),"NA")</f>
        <v>NA</v>
      </c>
      <c r="F26" s="7" t="str">
        <f>IFERROR(VLOOKUP(B26,AN_Commercial2022[],9,FALSE),"NA")</f>
        <v>NA</v>
      </c>
      <c r="G26" s="7" t="str">
        <f>IFERROR(VLOOKUP(B26,AN_Commercial2022[],12,FALSE),"NA")</f>
        <v>NA</v>
      </c>
      <c r="H26" s="7" t="str">
        <f>IFERROR(VLOOKUP(B26,AN_Commercial2022[],15,FALSE),"NA")</f>
        <v>NA</v>
      </c>
    </row>
    <row r="27" spans="2:8" x14ac:dyDescent="0.25">
      <c r="B27" s="62">
        <v>121</v>
      </c>
      <c r="C27" s="24" t="s">
        <v>12</v>
      </c>
      <c r="D27" s="63" t="s">
        <v>77</v>
      </c>
      <c r="E27" s="7" t="str">
        <f>IFERROR(VLOOKUP(B27,AN_Commercial2022[],6,FALSE),"NA")</f>
        <v>NA</v>
      </c>
      <c r="F27" s="7" t="str">
        <f>IFERROR(VLOOKUP(B27,AN_Commercial2022[],9,FALSE),"NA")</f>
        <v>NA</v>
      </c>
      <c r="G27" s="7" t="str">
        <f>IFERROR(VLOOKUP(B27,AN_Commercial2022[],12,FALSE),"NA")</f>
        <v>NA</v>
      </c>
      <c r="H27" s="7" t="str">
        <f>IFERROR(VLOOKUP(B27,AN_Commercial2022[],15,FALSE),"NA")</f>
        <v>NA</v>
      </c>
    </row>
    <row r="28" spans="2:8" x14ac:dyDescent="0.25">
      <c r="B28" s="62">
        <v>122</v>
      </c>
      <c r="C28" s="24" t="s">
        <v>12</v>
      </c>
      <c r="D28" s="63" t="s">
        <v>78</v>
      </c>
      <c r="E28" s="7" t="str">
        <f>IFERROR(VLOOKUP(B28,AN_Commercial2022[],6,FALSE),"NA")</f>
        <v>NA</v>
      </c>
      <c r="F28" s="7" t="str">
        <f>IFERROR(VLOOKUP(B28,AN_Commercial2022[],9,FALSE),"NA")</f>
        <v>NA</v>
      </c>
      <c r="G28" s="7" t="str">
        <f>IFERROR(VLOOKUP(B28,AN_Commercial2022[],12,FALSE),"NA")</f>
        <v>NA</v>
      </c>
      <c r="H28" s="7" t="str">
        <f>IFERROR(VLOOKUP(B28,AN_Commercial2022[],15,FALSE),"NA")</f>
        <v>NA</v>
      </c>
    </row>
    <row r="29" spans="2:8" x14ac:dyDescent="0.25">
      <c r="B29" s="62">
        <v>123</v>
      </c>
      <c r="C29" s="24" t="s">
        <v>12</v>
      </c>
      <c r="D29" s="63" t="s">
        <v>79</v>
      </c>
      <c r="E29" s="7" t="str">
        <f>IFERROR(VLOOKUP(B29,AN_Commercial2022[],6,FALSE),"NA")</f>
        <v>NA</v>
      </c>
      <c r="F29" s="7" t="str">
        <f>IFERROR(VLOOKUP(B29,AN_Commercial2022[],9,FALSE),"NA")</f>
        <v>NA</v>
      </c>
      <c r="G29" s="7" t="str">
        <f>IFERROR(VLOOKUP(B29,AN_Commercial2022[],12,FALSE),"NA")</f>
        <v>NA</v>
      </c>
      <c r="H29" s="7" t="str">
        <f>IFERROR(VLOOKUP(B29,AN_Commercial2022[],15,FALSE),"NA")</f>
        <v>NA</v>
      </c>
    </row>
    <row r="30" spans="2:8" x14ac:dyDescent="0.25">
      <c r="B30" s="62">
        <v>124</v>
      </c>
      <c r="C30" s="24" t="s">
        <v>12</v>
      </c>
      <c r="D30" s="63" t="s">
        <v>80</v>
      </c>
      <c r="E30" s="7" t="str">
        <f>IFERROR(VLOOKUP(B30,AN_Commercial2022[],6,FALSE),"NA")</f>
        <v>NA</v>
      </c>
      <c r="F30" s="7" t="str">
        <f>IFERROR(VLOOKUP(B30,AN_Commercial2022[],9,FALSE),"NA")</f>
        <v>NA</v>
      </c>
      <c r="G30" s="7" t="str">
        <f>IFERROR(VLOOKUP(B30,AN_Commercial2022[],12,FALSE),"NA")</f>
        <v>NA</v>
      </c>
      <c r="H30" s="7" t="str">
        <f>IFERROR(VLOOKUP(B30,AN_Commercial2022[],15,FALSE),"NA")</f>
        <v>NA</v>
      </c>
    </row>
    <row r="31" spans="2:8" x14ac:dyDescent="0.25">
      <c r="B31" s="62">
        <v>125</v>
      </c>
      <c r="C31" s="24" t="s">
        <v>12</v>
      </c>
      <c r="D31" s="63" t="s">
        <v>81</v>
      </c>
      <c r="E31" s="7" t="str">
        <f>IFERROR(VLOOKUP(B31,AN_Commercial2022[],6,FALSE),"NA")</f>
        <v>NA</v>
      </c>
      <c r="F31" s="7" t="str">
        <f>IFERROR(VLOOKUP(B31,AN_Commercial2022[],9,FALSE),"NA")</f>
        <v>NA</v>
      </c>
      <c r="G31" s="7" t="str">
        <f>IFERROR(VLOOKUP(B31,AN_Commercial2022[],12,FALSE),"NA")</f>
        <v>NA</v>
      </c>
      <c r="H31" s="7" t="str">
        <f>IFERROR(VLOOKUP(B31,AN_Commercial2022[],15,FALSE),"NA")</f>
        <v>NA</v>
      </c>
    </row>
    <row r="32" spans="2:8" x14ac:dyDescent="0.25">
      <c r="B32" s="62">
        <v>126</v>
      </c>
      <c r="C32" s="24" t="s">
        <v>12</v>
      </c>
      <c r="D32" s="63" t="s">
        <v>82</v>
      </c>
      <c r="E32" s="7" t="str">
        <f>IFERROR(VLOOKUP(B32,AN_Commercial2022[],6,FALSE),"NA")</f>
        <v>NA</v>
      </c>
      <c r="F32" s="7" t="str">
        <f>IFERROR(VLOOKUP(B32,AN_Commercial2022[],9,FALSE),"NA")</f>
        <v>NA</v>
      </c>
      <c r="G32" s="7" t="str">
        <f>IFERROR(VLOOKUP(B32,AN_Commercial2022[],12,FALSE),"NA")</f>
        <v>NA</v>
      </c>
      <c r="H32" s="7" t="str">
        <f>IFERROR(VLOOKUP(B32,AN_Commercial2022[],15,FALSE),"NA")</f>
        <v>NA</v>
      </c>
    </row>
    <row r="33" spans="2:12" x14ac:dyDescent="0.25">
      <c r="B33" s="62">
        <v>127</v>
      </c>
      <c r="C33" s="24" t="s">
        <v>12</v>
      </c>
      <c r="D33" s="63" t="s">
        <v>83</v>
      </c>
      <c r="E33" s="7" t="str">
        <f>IFERROR(VLOOKUP(B33,AN_Commercial2022[],6,FALSE),"NA")</f>
        <v>NA</v>
      </c>
      <c r="F33" s="7" t="str">
        <f>IFERROR(VLOOKUP(B33,AN_Commercial2022[],9,FALSE),"NA")</f>
        <v>NA</v>
      </c>
      <c r="G33" s="7" t="str">
        <f>IFERROR(VLOOKUP(B33,AN_Commercial2022[],12,FALSE),"NA")</f>
        <v>NA</v>
      </c>
      <c r="H33" s="7" t="str">
        <f>IFERROR(VLOOKUP(B33,AN_Commercial2022[],15,FALSE),"NA")</f>
        <v>NA</v>
      </c>
    </row>
    <row r="34" spans="2:12" x14ac:dyDescent="0.25">
      <c r="B34" s="62">
        <v>128</v>
      </c>
      <c r="C34" s="24" t="s">
        <v>12</v>
      </c>
      <c r="D34" s="63" t="s">
        <v>84</v>
      </c>
      <c r="E34" s="7" t="str">
        <f>IFERROR(VLOOKUP(B34,AN_Commercial2022[],6,FALSE),"NA")</f>
        <v>NA</v>
      </c>
      <c r="F34" s="7" t="str">
        <f>IFERROR(VLOOKUP(B34,AN_Commercial2022[],9,FALSE),"NA")</f>
        <v>NA</v>
      </c>
      <c r="G34" s="7" t="str">
        <f>IFERROR(VLOOKUP(B34,AN_Commercial2022[],12,FALSE),"NA")</f>
        <v>NA</v>
      </c>
      <c r="H34" s="7" t="str">
        <f>IFERROR(VLOOKUP(B34,AN_Commercial2022[],15,FALSE),"NA")</f>
        <v>NA</v>
      </c>
    </row>
    <row r="35" spans="2:12" x14ac:dyDescent="0.25">
      <c r="B35" s="62">
        <v>129</v>
      </c>
      <c r="C35" s="24" t="s">
        <v>12</v>
      </c>
      <c r="D35" s="63" t="s">
        <v>85</v>
      </c>
      <c r="E35" s="7" t="str">
        <f>IFERROR(VLOOKUP(B35,AN_Commercial2022[],6,FALSE),"NA")</f>
        <v>NA</v>
      </c>
      <c r="F35" s="7" t="str">
        <f>IFERROR(VLOOKUP(B35,AN_Commercial2022[],9,FALSE),"NA")</f>
        <v>NA</v>
      </c>
      <c r="G35" s="7" t="str">
        <f>IFERROR(VLOOKUP(B35,AN_Commercial2022[],12,FALSE),"NA")</f>
        <v>NA</v>
      </c>
      <c r="H35" s="7" t="str">
        <f>IFERROR(VLOOKUP(B35,AN_Commercial2022[],15,FALSE),"NA")</f>
        <v>NA</v>
      </c>
    </row>
    <row r="36" spans="2:12" x14ac:dyDescent="0.25">
      <c r="B36" s="62">
        <v>130</v>
      </c>
      <c r="C36" s="24" t="s">
        <v>12</v>
      </c>
      <c r="D36" s="63" t="s">
        <v>86</v>
      </c>
      <c r="E36" s="7" t="str">
        <f>IFERROR(VLOOKUP(B36,AN_Commercial2022[],6,FALSE),"NA")</f>
        <v>NA</v>
      </c>
      <c r="F36" s="7" t="str">
        <f>IFERROR(VLOOKUP(B36,AN_Commercial2022[],9,FALSE),"NA")</f>
        <v>NA</v>
      </c>
      <c r="G36" s="7" t="str">
        <f>IFERROR(VLOOKUP(B36,AN_Commercial2022[],12,FALSE),"NA")</f>
        <v>NA</v>
      </c>
      <c r="H36" s="7" t="str">
        <f>IFERROR(VLOOKUP(B36,AN_Commercial2022[],15,FALSE),"NA")</f>
        <v>NA</v>
      </c>
    </row>
    <row r="37" spans="2:12" x14ac:dyDescent="0.25">
      <c r="B37" s="62">
        <v>131</v>
      </c>
      <c r="C37" s="24" t="s">
        <v>12</v>
      </c>
      <c r="D37" s="63" t="s">
        <v>87</v>
      </c>
      <c r="E37" s="7" t="str">
        <f>IFERROR(VLOOKUP(B37,AN_Commercial2022[],6,FALSE),"NA")</f>
        <v>NA</v>
      </c>
      <c r="F37" s="7" t="str">
        <f>IFERROR(VLOOKUP(B37,AN_Commercial2022[],9,FALSE),"NA")</f>
        <v>NA</v>
      </c>
      <c r="G37" s="7" t="str">
        <f>IFERROR(VLOOKUP(B37,AN_Commercial2022[],12,FALSE),"NA")</f>
        <v>NA</v>
      </c>
      <c r="H37" s="7" t="str">
        <f>IFERROR(VLOOKUP(B37,AN_Commercial2022[],15,FALSE),"NA")</f>
        <v>NA</v>
      </c>
    </row>
    <row r="39" spans="2:12" x14ac:dyDescent="0.25">
      <c r="B39" s="12" t="s">
        <v>25</v>
      </c>
      <c r="C39" s="69"/>
    </row>
    <row r="40" spans="2:12" x14ac:dyDescent="0.25">
      <c r="B40" s="11" t="s">
        <v>115</v>
      </c>
      <c r="C40" s="69"/>
    </row>
    <row r="41" spans="2:12" s="8" customFormat="1" x14ac:dyDescent="0.25">
      <c r="B41" s="120" t="s">
        <v>56</v>
      </c>
      <c r="C41" s="122" t="s">
        <v>11</v>
      </c>
      <c r="D41" s="122" t="s">
        <v>110</v>
      </c>
      <c r="E41" s="126">
        <v>2022</v>
      </c>
      <c r="F41" s="127"/>
      <c r="G41" s="127"/>
      <c r="H41" s="127"/>
      <c r="I41" s="127"/>
      <c r="J41" s="127"/>
      <c r="K41" s="127"/>
      <c r="L41" s="127"/>
    </row>
    <row r="42" spans="2:12" ht="59.45" customHeight="1" x14ac:dyDescent="0.25">
      <c r="B42" s="124"/>
      <c r="C42" s="125"/>
      <c r="D42" s="125"/>
      <c r="E42" s="110" t="s">
        <v>127</v>
      </c>
      <c r="F42" s="110"/>
      <c r="G42" s="110" t="s">
        <v>128</v>
      </c>
      <c r="H42" s="110"/>
      <c r="I42" s="110" t="s">
        <v>88</v>
      </c>
      <c r="J42" s="110"/>
      <c r="K42" s="110" t="s">
        <v>104</v>
      </c>
      <c r="L42" s="110"/>
    </row>
    <row r="43" spans="2:12" x14ac:dyDescent="0.25">
      <c r="B43" s="121"/>
      <c r="C43" s="123"/>
      <c r="D43" s="123"/>
      <c r="E43" s="6" t="s">
        <v>1</v>
      </c>
      <c r="F43" s="6" t="s">
        <v>2</v>
      </c>
      <c r="G43" s="6" t="s">
        <v>1</v>
      </c>
      <c r="H43" s="6" t="s">
        <v>2</v>
      </c>
      <c r="I43" s="6" t="s">
        <v>1</v>
      </c>
      <c r="J43" s="6" t="s">
        <v>2</v>
      </c>
      <c r="K43" s="6" t="s">
        <v>1</v>
      </c>
      <c r="L43" s="6" t="s">
        <v>2</v>
      </c>
    </row>
    <row r="44" spans="2:12" x14ac:dyDescent="0.25">
      <c r="B44" s="24">
        <v>101</v>
      </c>
      <c r="C44" s="24" t="s">
        <v>12</v>
      </c>
      <c r="D44" s="63" t="s">
        <v>58</v>
      </c>
      <c r="E44" s="23" t="str">
        <f>IFERROR(VLOOKUP(B44,AN_Commercial2022[],4,FALSE),"NA")</f>
        <v>NA</v>
      </c>
      <c r="F44" s="23" t="str">
        <f>IFERROR(VLOOKUP(B44,AN_Commercial2022[],5,FALSE),"NA")</f>
        <v>NA</v>
      </c>
      <c r="G44" s="23" t="str">
        <f>IFERROR(VLOOKUP(B44,AN_Commercial2022[],7,FALSE),"NA")</f>
        <v>NA</v>
      </c>
      <c r="H44" s="23" t="str">
        <f>IFERROR(VLOOKUP(B44,AN_Commercial2022[],8,FALSE),"NA")</f>
        <v>NA</v>
      </c>
      <c r="I44" s="23" t="str">
        <f>IFERROR(VLOOKUP(B44,AN_Commercial2022[],10,FALSE),"NA")</f>
        <v>NA</v>
      </c>
      <c r="J44" s="23" t="str">
        <f>IFERROR(VLOOKUP(B44,AN_Commercial2022[],11,FALSE),"NA")</f>
        <v>NA</v>
      </c>
      <c r="K44" s="23" t="str">
        <f>IFERROR(VLOOKUP(B44,AN_Commercial2022[],13,FALSE),"NA")</f>
        <v>NA</v>
      </c>
      <c r="L44" s="23" t="str">
        <f>IFERROR(VLOOKUP(B44,AN_Commercial2022[],14,FALSE),"NA")</f>
        <v>NA</v>
      </c>
    </row>
    <row r="45" spans="2:12" x14ac:dyDescent="0.25">
      <c r="B45" s="24">
        <v>102</v>
      </c>
      <c r="C45" s="24" t="s">
        <v>12</v>
      </c>
      <c r="D45" s="63" t="s">
        <v>59</v>
      </c>
      <c r="E45" s="23" t="str">
        <f>IFERROR(VLOOKUP(B45,AN_Commercial2022[],4,FALSE),"NA")</f>
        <v>NA</v>
      </c>
      <c r="F45" s="23" t="str">
        <f>IFERROR(VLOOKUP(B45,AN_Commercial2022[],5,FALSE),"NA")</f>
        <v>NA</v>
      </c>
      <c r="G45" s="23" t="str">
        <f>IFERROR(VLOOKUP(B45,AN_Commercial2022[],7,FALSE),"NA")</f>
        <v>NA</v>
      </c>
      <c r="H45" s="23" t="str">
        <f>IFERROR(VLOOKUP(B45,AN_Commercial2022[],8,FALSE),"NA")</f>
        <v>NA</v>
      </c>
      <c r="I45" s="23" t="str">
        <f>IFERROR(VLOOKUP(B45,AN_Commercial2022[],10,FALSE),"NA")</f>
        <v>NA</v>
      </c>
      <c r="J45" s="23" t="str">
        <f>IFERROR(VLOOKUP(B45,AN_Commercial2022[],11,FALSE),"NA")</f>
        <v>NA</v>
      </c>
      <c r="K45" s="23" t="str">
        <f>IFERROR(VLOOKUP(B45,AN_Commercial2022[],13,FALSE),"NA")</f>
        <v>NA</v>
      </c>
      <c r="L45" s="23" t="str">
        <f>IFERROR(VLOOKUP(B45,AN_Commercial2022[],14,FALSE),"NA")</f>
        <v>NA</v>
      </c>
    </row>
    <row r="46" spans="2:12" x14ac:dyDescent="0.25">
      <c r="B46" s="24">
        <v>103</v>
      </c>
      <c r="C46" s="24" t="s">
        <v>12</v>
      </c>
      <c r="D46" s="63" t="s">
        <v>60</v>
      </c>
      <c r="E46" s="23" t="str">
        <f>IFERROR(VLOOKUP(B46,AN_Commercial2022[],4,FALSE),"NA")</f>
        <v>NA</v>
      </c>
      <c r="F46" s="23" t="str">
        <f>IFERROR(VLOOKUP(B46,AN_Commercial2022[],5,FALSE),"NA")</f>
        <v>NA</v>
      </c>
      <c r="G46" s="23" t="str">
        <f>IFERROR(VLOOKUP(B46,AN_Commercial2022[],7,FALSE),"NA")</f>
        <v>NA</v>
      </c>
      <c r="H46" s="23" t="str">
        <f>IFERROR(VLOOKUP(B46,AN_Commercial2022[],8,FALSE),"NA")</f>
        <v>NA</v>
      </c>
      <c r="I46" s="23" t="str">
        <f>IFERROR(VLOOKUP(B46,AN_Commercial2022[],10,FALSE),"NA")</f>
        <v>NA</v>
      </c>
      <c r="J46" s="23" t="str">
        <f>IFERROR(VLOOKUP(B46,AN_Commercial2022[],11,FALSE),"NA")</f>
        <v>NA</v>
      </c>
      <c r="K46" s="23" t="str">
        <f>IFERROR(VLOOKUP(B46,AN_Commercial2022[],13,FALSE),"NA")</f>
        <v>NA</v>
      </c>
      <c r="L46" s="23" t="str">
        <f>IFERROR(VLOOKUP(B46,AN_Commercial2022[],14,FALSE),"NA")</f>
        <v>NA</v>
      </c>
    </row>
    <row r="47" spans="2:12" x14ac:dyDescent="0.25">
      <c r="B47" s="24">
        <v>104</v>
      </c>
      <c r="C47" s="24" t="s">
        <v>12</v>
      </c>
      <c r="D47" s="63" t="s">
        <v>61</v>
      </c>
      <c r="E47" s="23" t="str">
        <f>IFERROR(VLOOKUP(B47,AN_Commercial2022[],4,FALSE),"NA")</f>
        <v>NA</v>
      </c>
      <c r="F47" s="23" t="str">
        <f>IFERROR(VLOOKUP(B47,AN_Commercial2022[],5,FALSE),"NA")</f>
        <v>NA</v>
      </c>
      <c r="G47" s="23" t="str">
        <f>IFERROR(VLOOKUP(B47,AN_Commercial2022[],7,FALSE),"NA")</f>
        <v>NA</v>
      </c>
      <c r="H47" s="23" t="str">
        <f>IFERROR(VLOOKUP(B47,AN_Commercial2022[],8,FALSE),"NA")</f>
        <v>NA</v>
      </c>
      <c r="I47" s="23" t="str">
        <f>IFERROR(VLOOKUP(B47,AN_Commercial2022[],10,FALSE),"NA")</f>
        <v>NA</v>
      </c>
      <c r="J47" s="23" t="str">
        <f>IFERROR(VLOOKUP(B47,AN_Commercial2022[],11,FALSE),"NA")</f>
        <v>NA</v>
      </c>
      <c r="K47" s="23" t="str">
        <f>IFERROR(VLOOKUP(B47,AN_Commercial2022[],13,FALSE),"NA")</f>
        <v>NA</v>
      </c>
      <c r="L47" s="23" t="str">
        <f>IFERROR(VLOOKUP(B47,AN_Commercial2022[],14,FALSE),"NA")</f>
        <v>NA</v>
      </c>
    </row>
    <row r="48" spans="2:12" x14ac:dyDescent="0.25">
      <c r="B48" s="24">
        <v>106</v>
      </c>
      <c r="C48" s="24" t="s">
        <v>12</v>
      </c>
      <c r="D48" s="63" t="s">
        <v>62</v>
      </c>
      <c r="E48" s="23" t="str">
        <f>IFERROR(VLOOKUP(B48,AN_Commercial2022[],4,FALSE),"NA")</f>
        <v>NA</v>
      </c>
      <c r="F48" s="23" t="str">
        <f>IFERROR(VLOOKUP(B48,AN_Commercial2022[],5,FALSE),"NA")</f>
        <v>NA</v>
      </c>
      <c r="G48" s="23" t="str">
        <f>IFERROR(VLOOKUP(B48,AN_Commercial2022[],7,FALSE),"NA")</f>
        <v>NA</v>
      </c>
      <c r="H48" s="23" t="str">
        <f>IFERROR(VLOOKUP(B48,AN_Commercial2022[],8,FALSE),"NA")</f>
        <v>NA</v>
      </c>
      <c r="I48" s="23" t="str">
        <f>IFERROR(VLOOKUP(B48,AN_Commercial2022[],10,FALSE),"NA")</f>
        <v>NA</v>
      </c>
      <c r="J48" s="23" t="str">
        <f>IFERROR(VLOOKUP(B48,AN_Commercial2022[],11,FALSE),"NA")</f>
        <v>NA</v>
      </c>
      <c r="K48" s="23" t="str">
        <f>IFERROR(VLOOKUP(B48,AN_Commercial2022[],13,FALSE),"NA")</f>
        <v>NA</v>
      </c>
      <c r="L48" s="23" t="str">
        <f>IFERROR(VLOOKUP(B48,AN_Commercial2022[],14,FALSE),"NA")</f>
        <v>NA</v>
      </c>
    </row>
    <row r="49" spans="2:12" x14ac:dyDescent="0.25">
      <c r="B49" s="24">
        <v>107</v>
      </c>
      <c r="C49" s="24" t="s">
        <v>12</v>
      </c>
      <c r="D49" s="63" t="s">
        <v>63</v>
      </c>
      <c r="E49" s="23" t="str">
        <f>IFERROR(VLOOKUP(B49,AN_Commercial2022[],4,FALSE),"NA")</f>
        <v>NA</v>
      </c>
      <c r="F49" s="23" t="str">
        <f>IFERROR(VLOOKUP(B49,AN_Commercial2022[],5,FALSE),"NA")</f>
        <v>NA</v>
      </c>
      <c r="G49" s="23" t="str">
        <f>IFERROR(VLOOKUP(B49,AN_Commercial2022[],7,FALSE),"NA")</f>
        <v>NA</v>
      </c>
      <c r="H49" s="23" t="str">
        <f>IFERROR(VLOOKUP(B49,AN_Commercial2022[],8,FALSE),"NA")</f>
        <v>NA</v>
      </c>
      <c r="I49" s="23" t="str">
        <f>IFERROR(VLOOKUP(B49,AN_Commercial2022[],10,FALSE),"NA")</f>
        <v>NA</v>
      </c>
      <c r="J49" s="23" t="str">
        <f>IFERROR(VLOOKUP(B49,AN_Commercial2022[],11,FALSE),"NA")</f>
        <v>NA</v>
      </c>
      <c r="K49" s="23" t="str">
        <f>IFERROR(VLOOKUP(B49,AN_Commercial2022[],13,FALSE),"NA")</f>
        <v>NA</v>
      </c>
      <c r="L49" s="23" t="str">
        <f>IFERROR(VLOOKUP(B49,AN_Commercial2022[],14,FALSE),"NA")</f>
        <v>NA</v>
      </c>
    </row>
    <row r="50" spans="2:12" ht="45" x14ac:dyDescent="0.25">
      <c r="B50" s="62">
        <v>108</v>
      </c>
      <c r="C50" s="24" t="s">
        <v>12</v>
      </c>
      <c r="D50" s="63" t="s">
        <v>64</v>
      </c>
      <c r="E50" s="23" t="str">
        <f>IFERROR(VLOOKUP(B50,AN_Commercial2022[],4,FALSE),"NA")</f>
        <v>NA</v>
      </c>
      <c r="F50" s="23" t="str">
        <f>IFERROR(VLOOKUP(B50,AN_Commercial2022[],5,FALSE),"NA")</f>
        <v>NA</v>
      </c>
      <c r="G50" s="23" t="str">
        <f>IFERROR(VLOOKUP(B50,AN_Commercial2022[],7,FALSE),"NA")</f>
        <v>NA</v>
      </c>
      <c r="H50" s="23" t="str">
        <f>IFERROR(VLOOKUP(B50,AN_Commercial2022[],8,FALSE),"NA")</f>
        <v>NA</v>
      </c>
      <c r="I50" s="23" t="str">
        <f>IFERROR(VLOOKUP(B50,AN_Commercial2022[],10,FALSE),"NA")</f>
        <v>NA</v>
      </c>
      <c r="J50" s="23" t="str">
        <f>IFERROR(VLOOKUP(B50,AN_Commercial2022[],11,FALSE),"NA")</f>
        <v>NA</v>
      </c>
      <c r="K50" s="23" t="str">
        <f>IFERROR(VLOOKUP(B50,AN_Commercial2022[],13,FALSE),"NA")</f>
        <v>NA</v>
      </c>
      <c r="L50" s="23" t="str">
        <f>IFERROR(VLOOKUP(B50,AN_Commercial2022[],14,FALSE),"NA")</f>
        <v>NA</v>
      </c>
    </row>
    <row r="51" spans="2:12" ht="45" x14ac:dyDescent="0.25">
      <c r="B51" s="62">
        <v>109</v>
      </c>
      <c r="C51" s="24" t="s">
        <v>12</v>
      </c>
      <c r="D51" s="63" t="s">
        <v>65</v>
      </c>
      <c r="E51" s="23" t="str">
        <f>IFERROR(VLOOKUP(B51,AN_Commercial2022[],4,FALSE),"NA")</f>
        <v>NA</v>
      </c>
      <c r="F51" s="23" t="str">
        <f>IFERROR(VLOOKUP(B51,AN_Commercial2022[],5,FALSE),"NA")</f>
        <v>NA</v>
      </c>
      <c r="G51" s="23" t="str">
        <f>IFERROR(VLOOKUP(B51,AN_Commercial2022[],7,FALSE),"NA")</f>
        <v>NA</v>
      </c>
      <c r="H51" s="23" t="str">
        <f>IFERROR(VLOOKUP(B51,AN_Commercial2022[],8,FALSE),"NA")</f>
        <v>NA</v>
      </c>
      <c r="I51" s="23" t="str">
        <f>IFERROR(VLOOKUP(B51,AN_Commercial2022[],10,FALSE),"NA")</f>
        <v>NA</v>
      </c>
      <c r="J51" s="23" t="str">
        <f>IFERROR(VLOOKUP(B51,AN_Commercial2022[],11,FALSE),"NA")</f>
        <v>NA</v>
      </c>
      <c r="K51" s="23" t="str">
        <f>IFERROR(VLOOKUP(B51,AN_Commercial2022[],13,FALSE),"NA")</f>
        <v>NA</v>
      </c>
      <c r="L51" s="23" t="str">
        <f>IFERROR(VLOOKUP(B51,AN_Commercial2022[],14,FALSE),"NA")</f>
        <v>NA</v>
      </c>
    </row>
    <row r="52" spans="2:12" x14ac:dyDescent="0.25">
      <c r="B52" s="62">
        <v>110</v>
      </c>
      <c r="C52" s="24" t="s">
        <v>12</v>
      </c>
      <c r="D52" s="63" t="s">
        <v>66</v>
      </c>
      <c r="E52" s="23" t="str">
        <f>IFERROR(VLOOKUP(B52,AN_Commercial2022[],4,FALSE),"NA")</f>
        <v>NA</v>
      </c>
      <c r="F52" s="23" t="str">
        <f>IFERROR(VLOOKUP(B52,AN_Commercial2022[],5,FALSE),"NA")</f>
        <v>NA</v>
      </c>
      <c r="G52" s="23" t="str">
        <f>IFERROR(VLOOKUP(B52,AN_Commercial2022[],7,FALSE),"NA")</f>
        <v>NA</v>
      </c>
      <c r="H52" s="23" t="str">
        <f>IFERROR(VLOOKUP(B52,AN_Commercial2022[],8,FALSE),"NA")</f>
        <v>NA</v>
      </c>
      <c r="I52" s="23" t="str">
        <f>IFERROR(VLOOKUP(B52,AN_Commercial2022[],10,FALSE),"NA")</f>
        <v>NA</v>
      </c>
      <c r="J52" s="23" t="str">
        <f>IFERROR(VLOOKUP(B52,AN_Commercial2022[],11,FALSE),"NA")</f>
        <v>NA</v>
      </c>
      <c r="K52" s="23" t="str">
        <f>IFERROR(VLOOKUP(B52,AN_Commercial2022[],13,FALSE),"NA")</f>
        <v>NA</v>
      </c>
      <c r="L52" s="23" t="str">
        <f>IFERROR(VLOOKUP(B52,AN_Commercial2022[],14,FALSE),"NA")</f>
        <v>NA</v>
      </c>
    </row>
    <row r="53" spans="2:12" x14ac:dyDescent="0.25">
      <c r="B53" s="62">
        <v>111</v>
      </c>
      <c r="C53" s="24" t="s">
        <v>12</v>
      </c>
      <c r="D53" s="63" t="s">
        <v>67</v>
      </c>
      <c r="E53" s="23" t="str">
        <f>IFERROR(VLOOKUP(B53,AN_Commercial2022[],4,FALSE),"NA")</f>
        <v>NA</v>
      </c>
      <c r="F53" s="23" t="str">
        <f>IFERROR(VLOOKUP(B53,AN_Commercial2022[],5,FALSE),"NA")</f>
        <v>NA</v>
      </c>
      <c r="G53" s="23" t="str">
        <f>IFERROR(VLOOKUP(B53,AN_Commercial2022[],7,FALSE),"NA")</f>
        <v>NA</v>
      </c>
      <c r="H53" s="23" t="str">
        <f>IFERROR(VLOOKUP(B53,AN_Commercial2022[],8,FALSE),"NA")</f>
        <v>NA</v>
      </c>
      <c r="I53" s="23" t="str">
        <f>IFERROR(VLOOKUP(B53,AN_Commercial2022[],10,FALSE),"NA")</f>
        <v>NA</v>
      </c>
      <c r="J53" s="23" t="str">
        <f>IFERROR(VLOOKUP(B53,AN_Commercial2022[],11,FALSE),"NA")</f>
        <v>NA</v>
      </c>
      <c r="K53" s="23" t="str">
        <f>IFERROR(VLOOKUP(B53,AN_Commercial2022[],13,FALSE),"NA")</f>
        <v>NA</v>
      </c>
      <c r="L53" s="23" t="str">
        <f>IFERROR(VLOOKUP(B53,AN_Commercial2022[],14,FALSE),"NA")</f>
        <v>NA</v>
      </c>
    </row>
    <row r="54" spans="2:12" x14ac:dyDescent="0.25">
      <c r="B54" s="62">
        <v>112</v>
      </c>
      <c r="C54" s="24" t="s">
        <v>12</v>
      </c>
      <c r="D54" s="63" t="s">
        <v>68</v>
      </c>
      <c r="E54" s="23" t="str">
        <f>IFERROR(VLOOKUP(B54,AN_Commercial2022[],4,FALSE),"NA")</f>
        <v>NA</v>
      </c>
      <c r="F54" s="23" t="str">
        <f>IFERROR(VLOOKUP(B54,AN_Commercial2022[],5,FALSE),"NA")</f>
        <v>NA</v>
      </c>
      <c r="G54" s="23" t="str">
        <f>IFERROR(VLOOKUP(B54,AN_Commercial2022[],7,FALSE),"NA")</f>
        <v>NA</v>
      </c>
      <c r="H54" s="23" t="str">
        <f>IFERROR(VLOOKUP(B54,AN_Commercial2022[],8,FALSE),"NA")</f>
        <v>NA</v>
      </c>
      <c r="I54" s="23" t="str">
        <f>IFERROR(VLOOKUP(B54,AN_Commercial2022[],10,FALSE),"NA")</f>
        <v>NA</v>
      </c>
      <c r="J54" s="23" t="str">
        <f>IFERROR(VLOOKUP(B54,AN_Commercial2022[],11,FALSE),"NA")</f>
        <v>NA</v>
      </c>
      <c r="K54" s="23" t="str">
        <f>IFERROR(VLOOKUP(B54,AN_Commercial2022[],13,FALSE),"NA")</f>
        <v>NA</v>
      </c>
      <c r="L54" s="23" t="str">
        <f>IFERROR(VLOOKUP(B54,AN_Commercial2022[],14,FALSE),"NA")</f>
        <v>NA</v>
      </c>
    </row>
    <row r="55" spans="2:12" x14ac:dyDescent="0.25">
      <c r="B55" s="62">
        <v>113</v>
      </c>
      <c r="C55" s="24" t="s">
        <v>12</v>
      </c>
      <c r="D55" s="63" t="s">
        <v>69</v>
      </c>
      <c r="E55" s="23" t="str">
        <f>IFERROR(VLOOKUP(B55,AN_Commercial2022[],4,FALSE),"NA")</f>
        <v>NA</v>
      </c>
      <c r="F55" s="23" t="str">
        <f>IFERROR(VLOOKUP(B55,AN_Commercial2022[],5,FALSE),"NA")</f>
        <v>NA</v>
      </c>
      <c r="G55" s="23" t="str">
        <f>IFERROR(VLOOKUP(B55,AN_Commercial2022[],7,FALSE),"NA")</f>
        <v>NA</v>
      </c>
      <c r="H55" s="23" t="str">
        <f>IFERROR(VLOOKUP(B55,AN_Commercial2022[],8,FALSE),"NA")</f>
        <v>NA</v>
      </c>
      <c r="I55" s="23" t="str">
        <f>IFERROR(VLOOKUP(B55,AN_Commercial2022[],10,FALSE),"NA")</f>
        <v>NA</v>
      </c>
      <c r="J55" s="23" t="str">
        <f>IFERROR(VLOOKUP(B55,AN_Commercial2022[],11,FALSE),"NA")</f>
        <v>NA</v>
      </c>
      <c r="K55" s="23" t="str">
        <f>IFERROR(VLOOKUP(B55,AN_Commercial2022[],13,FALSE),"NA")</f>
        <v>NA</v>
      </c>
      <c r="L55" s="23" t="str">
        <f>IFERROR(VLOOKUP(B55,AN_Commercial2022[],14,FALSE),"NA")</f>
        <v>NA</v>
      </c>
    </row>
    <row r="56" spans="2:12" ht="30" x14ac:dyDescent="0.25">
      <c r="B56" s="62">
        <v>114</v>
      </c>
      <c r="C56" s="24" t="s">
        <v>12</v>
      </c>
      <c r="D56" s="63" t="s">
        <v>70</v>
      </c>
      <c r="E56" s="23" t="str">
        <f>IFERROR(VLOOKUP(B56,AN_Commercial2022[],4,FALSE),"NA")</f>
        <v>NA</v>
      </c>
      <c r="F56" s="23" t="str">
        <f>IFERROR(VLOOKUP(B56,AN_Commercial2022[],5,FALSE),"NA")</f>
        <v>NA</v>
      </c>
      <c r="G56" s="23" t="str">
        <f>IFERROR(VLOOKUP(B56,AN_Commercial2022[],7,FALSE),"NA")</f>
        <v>NA</v>
      </c>
      <c r="H56" s="23" t="str">
        <f>IFERROR(VLOOKUP(B56,AN_Commercial2022[],8,FALSE),"NA")</f>
        <v>NA</v>
      </c>
      <c r="I56" s="23" t="str">
        <f>IFERROR(VLOOKUP(B56,AN_Commercial2022[],10,FALSE),"NA")</f>
        <v>NA</v>
      </c>
      <c r="J56" s="23" t="str">
        <f>IFERROR(VLOOKUP(B56,AN_Commercial2022[],11,FALSE),"NA")</f>
        <v>NA</v>
      </c>
      <c r="K56" s="23" t="str">
        <f>IFERROR(VLOOKUP(B56,AN_Commercial2022[],13,FALSE),"NA")</f>
        <v>NA</v>
      </c>
      <c r="L56" s="23" t="str">
        <f>IFERROR(VLOOKUP(B56,AN_Commercial2022[],14,FALSE),"NA")</f>
        <v>NA</v>
      </c>
    </row>
    <row r="57" spans="2:12" x14ac:dyDescent="0.25">
      <c r="B57" s="62">
        <v>115</v>
      </c>
      <c r="C57" s="24" t="s">
        <v>12</v>
      </c>
      <c r="D57" s="63" t="s">
        <v>71</v>
      </c>
      <c r="E57" s="23" t="str">
        <f>IFERROR(VLOOKUP(B57,AN_Commercial2022[],4,FALSE),"NA")</f>
        <v>NA</v>
      </c>
      <c r="F57" s="23" t="str">
        <f>IFERROR(VLOOKUP(B57,AN_Commercial2022[],5,FALSE),"NA")</f>
        <v>NA</v>
      </c>
      <c r="G57" s="23" t="str">
        <f>IFERROR(VLOOKUP(B57,AN_Commercial2022[],7,FALSE),"NA")</f>
        <v>NA</v>
      </c>
      <c r="H57" s="23" t="str">
        <f>IFERROR(VLOOKUP(B57,AN_Commercial2022[],8,FALSE),"NA")</f>
        <v>NA</v>
      </c>
      <c r="I57" s="23" t="str">
        <f>IFERROR(VLOOKUP(B57,AN_Commercial2022[],10,FALSE),"NA")</f>
        <v>NA</v>
      </c>
      <c r="J57" s="23" t="str">
        <f>IFERROR(VLOOKUP(B57,AN_Commercial2022[],11,FALSE),"NA")</f>
        <v>NA</v>
      </c>
      <c r="K57" s="23" t="str">
        <f>IFERROR(VLOOKUP(B57,AN_Commercial2022[],13,FALSE),"NA")</f>
        <v>NA</v>
      </c>
      <c r="L57" s="23" t="str">
        <f>IFERROR(VLOOKUP(B57,AN_Commercial2022[],14,FALSE),"NA")</f>
        <v>NA</v>
      </c>
    </row>
    <row r="58" spans="2:12" x14ac:dyDescent="0.25">
      <c r="B58" s="62">
        <v>116</v>
      </c>
      <c r="C58" s="24" t="s">
        <v>12</v>
      </c>
      <c r="D58" s="63" t="s">
        <v>72</v>
      </c>
      <c r="E58" s="23" t="str">
        <f>IFERROR(VLOOKUP(B58,AN_Commercial2022[],4,FALSE),"NA")</f>
        <v>NA</v>
      </c>
      <c r="F58" s="23" t="str">
        <f>IFERROR(VLOOKUP(B58,AN_Commercial2022[],5,FALSE),"NA")</f>
        <v>NA</v>
      </c>
      <c r="G58" s="23" t="str">
        <f>IFERROR(VLOOKUP(B58,AN_Commercial2022[],7,FALSE),"NA")</f>
        <v>NA</v>
      </c>
      <c r="H58" s="23" t="str">
        <f>IFERROR(VLOOKUP(B58,AN_Commercial2022[],8,FALSE),"NA")</f>
        <v>NA</v>
      </c>
      <c r="I58" s="23" t="str">
        <f>IFERROR(VLOOKUP(B58,AN_Commercial2022[],10,FALSE),"NA")</f>
        <v>NA</v>
      </c>
      <c r="J58" s="23" t="str">
        <f>IFERROR(VLOOKUP(B58,AN_Commercial2022[],11,FALSE),"NA")</f>
        <v>NA</v>
      </c>
      <c r="K58" s="23" t="str">
        <f>IFERROR(VLOOKUP(B58,AN_Commercial2022[],13,FALSE),"NA")</f>
        <v>NA</v>
      </c>
      <c r="L58" s="23" t="str">
        <f>IFERROR(VLOOKUP(B58,AN_Commercial2022[],14,FALSE),"NA")</f>
        <v>NA</v>
      </c>
    </row>
    <row r="59" spans="2:12" x14ac:dyDescent="0.25">
      <c r="B59" s="62">
        <v>117</v>
      </c>
      <c r="C59" s="24" t="s">
        <v>12</v>
      </c>
      <c r="D59" s="63" t="s">
        <v>73</v>
      </c>
      <c r="E59" s="23" t="str">
        <f>IFERROR(VLOOKUP(B59,AN_Commercial2022[],4,FALSE),"NA")</f>
        <v>NA</v>
      </c>
      <c r="F59" s="23" t="str">
        <f>IFERROR(VLOOKUP(B59,AN_Commercial2022[],5,FALSE),"NA")</f>
        <v>NA</v>
      </c>
      <c r="G59" s="23" t="str">
        <f>IFERROR(VLOOKUP(B59,AN_Commercial2022[],7,FALSE),"NA")</f>
        <v>NA</v>
      </c>
      <c r="H59" s="23" t="str">
        <f>IFERROR(VLOOKUP(B59,AN_Commercial2022[],8,FALSE),"NA")</f>
        <v>NA</v>
      </c>
      <c r="I59" s="23" t="str">
        <f>IFERROR(VLOOKUP(B59,AN_Commercial2022[],10,FALSE),"NA")</f>
        <v>NA</v>
      </c>
      <c r="J59" s="23" t="str">
        <f>IFERROR(VLOOKUP(B59,AN_Commercial2022[],11,FALSE),"NA")</f>
        <v>NA</v>
      </c>
      <c r="K59" s="23" t="str">
        <f>IFERROR(VLOOKUP(B59,AN_Commercial2022[],13,FALSE),"NA")</f>
        <v>NA</v>
      </c>
      <c r="L59" s="23" t="str">
        <f>IFERROR(VLOOKUP(B59,AN_Commercial2022[],14,FALSE),"NA")</f>
        <v>NA</v>
      </c>
    </row>
    <row r="60" spans="2:12" x14ac:dyDescent="0.25">
      <c r="B60" s="62">
        <v>118</v>
      </c>
      <c r="C60" s="24" t="s">
        <v>12</v>
      </c>
      <c r="D60" s="63" t="s">
        <v>74</v>
      </c>
      <c r="E60" s="23" t="str">
        <f>IFERROR(VLOOKUP(B60,AN_Commercial2022[],4,FALSE),"NA")</f>
        <v>NA</v>
      </c>
      <c r="F60" s="23" t="str">
        <f>IFERROR(VLOOKUP(B60,AN_Commercial2022[],5,FALSE),"NA")</f>
        <v>NA</v>
      </c>
      <c r="G60" s="23" t="str">
        <f>IFERROR(VLOOKUP(B60,AN_Commercial2022[],7,FALSE),"NA")</f>
        <v>NA</v>
      </c>
      <c r="H60" s="23" t="str">
        <f>IFERROR(VLOOKUP(B60,AN_Commercial2022[],8,FALSE),"NA")</f>
        <v>NA</v>
      </c>
      <c r="I60" s="23" t="str">
        <f>IFERROR(VLOOKUP(B60,AN_Commercial2022[],10,FALSE),"NA")</f>
        <v>NA</v>
      </c>
      <c r="J60" s="23" t="str">
        <f>IFERROR(VLOOKUP(B60,AN_Commercial2022[],11,FALSE),"NA")</f>
        <v>NA</v>
      </c>
      <c r="K60" s="23" t="str">
        <f>IFERROR(VLOOKUP(B60,AN_Commercial2022[],13,FALSE),"NA")</f>
        <v>NA</v>
      </c>
      <c r="L60" s="23" t="str">
        <f>IFERROR(VLOOKUP(B60,AN_Commercial2022[],14,FALSE),"NA")</f>
        <v>NA</v>
      </c>
    </row>
    <row r="61" spans="2:12" x14ac:dyDescent="0.25">
      <c r="B61" s="62">
        <v>119</v>
      </c>
      <c r="C61" s="24" t="s">
        <v>12</v>
      </c>
      <c r="D61" s="63" t="s">
        <v>75</v>
      </c>
      <c r="E61" s="23" t="str">
        <f>IFERROR(VLOOKUP(B61,AN_Commercial2022[],4,FALSE),"NA")</f>
        <v>NA</v>
      </c>
      <c r="F61" s="23" t="str">
        <f>IFERROR(VLOOKUP(B61,AN_Commercial2022[],5,FALSE),"NA")</f>
        <v>NA</v>
      </c>
      <c r="G61" s="23" t="str">
        <f>IFERROR(VLOOKUP(B61,AN_Commercial2022[],7,FALSE),"NA")</f>
        <v>NA</v>
      </c>
      <c r="H61" s="23" t="str">
        <f>IFERROR(VLOOKUP(B61,AN_Commercial2022[],8,FALSE),"NA")</f>
        <v>NA</v>
      </c>
      <c r="I61" s="23" t="str">
        <f>IFERROR(VLOOKUP(B61,AN_Commercial2022[],10,FALSE),"NA")</f>
        <v>NA</v>
      </c>
      <c r="J61" s="23" t="str">
        <f>IFERROR(VLOOKUP(B61,AN_Commercial2022[],11,FALSE),"NA")</f>
        <v>NA</v>
      </c>
      <c r="K61" s="23" t="str">
        <f>IFERROR(VLOOKUP(B61,AN_Commercial2022[],13,FALSE),"NA")</f>
        <v>NA</v>
      </c>
      <c r="L61" s="23" t="str">
        <f>IFERROR(VLOOKUP(B61,AN_Commercial2022[],14,FALSE),"NA")</f>
        <v>NA</v>
      </c>
    </row>
    <row r="62" spans="2:12" x14ac:dyDescent="0.25">
      <c r="B62" s="62">
        <v>120</v>
      </c>
      <c r="C62" s="24" t="s">
        <v>12</v>
      </c>
      <c r="D62" s="63" t="s">
        <v>76</v>
      </c>
      <c r="E62" s="23" t="str">
        <f>IFERROR(VLOOKUP(B62,AN_Commercial2022[],4,FALSE),"NA")</f>
        <v>NA</v>
      </c>
      <c r="F62" s="23" t="str">
        <f>IFERROR(VLOOKUP(B62,AN_Commercial2022[],5,FALSE),"NA")</f>
        <v>NA</v>
      </c>
      <c r="G62" s="23" t="str">
        <f>IFERROR(VLOOKUP(B62,AN_Commercial2022[],7,FALSE),"NA")</f>
        <v>NA</v>
      </c>
      <c r="H62" s="23" t="str">
        <f>IFERROR(VLOOKUP(B62,AN_Commercial2022[],8,FALSE),"NA")</f>
        <v>NA</v>
      </c>
      <c r="I62" s="23" t="str">
        <f>IFERROR(VLOOKUP(B62,AN_Commercial2022[],10,FALSE),"NA")</f>
        <v>NA</v>
      </c>
      <c r="J62" s="23" t="str">
        <f>IFERROR(VLOOKUP(B62,AN_Commercial2022[],11,FALSE),"NA")</f>
        <v>NA</v>
      </c>
      <c r="K62" s="23" t="str">
        <f>IFERROR(VLOOKUP(B62,AN_Commercial2022[],13,FALSE),"NA")</f>
        <v>NA</v>
      </c>
      <c r="L62" s="23" t="str">
        <f>IFERROR(VLOOKUP(B62,AN_Commercial2022[],14,FALSE),"NA")</f>
        <v>NA</v>
      </c>
    </row>
    <row r="63" spans="2:12" x14ac:dyDescent="0.25">
      <c r="B63" s="62">
        <v>121</v>
      </c>
      <c r="C63" s="24" t="s">
        <v>12</v>
      </c>
      <c r="D63" s="63" t="s">
        <v>77</v>
      </c>
      <c r="E63" s="23" t="str">
        <f>IFERROR(VLOOKUP(B63,AN_Commercial2022[],4,FALSE),"NA")</f>
        <v>NA</v>
      </c>
      <c r="F63" s="23" t="str">
        <f>IFERROR(VLOOKUP(B63,AN_Commercial2022[],5,FALSE),"NA")</f>
        <v>NA</v>
      </c>
      <c r="G63" s="23" t="str">
        <f>IFERROR(VLOOKUP(B63,AN_Commercial2022[],7,FALSE),"NA")</f>
        <v>NA</v>
      </c>
      <c r="H63" s="23" t="str">
        <f>IFERROR(VLOOKUP(B63,AN_Commercial2022[],8,FALSE),"NA")</f>
        <v>NA</v>
      </c>
      <c r="I63" s="23" t="str">
        <f>IFERROR(VLOOKUP(B63,AN_Commercial2022[],10,FALSE),"NA")</f>
        <v>NA</v>
      </c>
      <c r="J63" s="23" t="str">
        <f>IFERROR(VLOOKUP(B63,AN_Commercial2022[],11,FALSE),"NA")</f>
        <v>NA</v>
      </c>
      <c r="K63" s="23" t="str">
        <f>IFERROR(VLOOKUP(B63,AN_Commercial2022[],13,FALSE),"NA")</f>
        <v>NA</v>
      </c>
      <c r="L63" s="23" t="str">
        <f>IFERROR(VLOOKUP(B63,AN_Commercial2022[],14,FALSE),"NA")</f>
        <v>NA</v>
      </c>
    </row>
    <row r="64" spans="2:12" x14ac:dyDescent="0.25">
      <c r="B64" s="62">
        <v>122</v>
      </c>
      <c r="C64" s="24" t="s">
        <v>12</v>
      </c>
      <c r="D64" s="63" t="s">
        <v>78</v>
      </c>
      <c r="E64" s="23" t="str">
        <f>IFERROR(VLOOKUP(B64,AN_Commercial2022[],4,FALSE),"NA")</f>
        <v>NA</v>
      </c>
      <c r="F64" s="23" t="str">
        <f>IFERROR(VLOOKUP(B64,AN_Commercial2022[],5,FALSE),"NA")</f>
        <v>NA</v>
      </c>
      <c r="G64" s="23" t="str">
        <f>IFERROR(VLOOKUP(B64,AN_Commercial2022[],7,FALSE),"NA")</f>
        <v>NA</v>
      </c>
      <c r="H64" s="23" t="str">
        <f>IFERROR(VLOOKUP(B64,AN_Commercial2022[],8,FALSE),"NA")</f>
        <v>NA</v>
      </c>
      <c r="I64" s="23" t="str">
        <f>IFERROR(VLOOKUP(B64,AN_Commercial2022[],10,FALSE),"NA")</f>
        <v>NA</v>
      </c>
      <c r="J64" s="23" t="str">
        <f>IFERROR(VLOOKUP(B64,AN_Commercial2022[],11,FALSE),"NA")</f>
        <v>NA</v>
      </c>
      <c r="K64" s="23" t="str">
        <f>IFERROR(VLOOKUP(B64,AN_Commercial2022[],13,FALSE),"NA")</f>
        <v>NA</v>
      </c>
      <c r="L64" s="23" t="str">
        <f>IFERROR(VLOOKUP(B64,AN_Commercial2022[],14,FALSE),"NA")</f>
        <v>NA</v>
      </c>
    </row>
    <row r="65" spans="2:12" x14ac:dyDescent="0.25">
      <c r="B65" s="62">
        <v>123</v>
      </c>
      <c r="C65" s="24" t="s">
        <v>12</v>
      </c>
      <c r="D65" s="63" t="s">
        <v>79</v>
      </c>
      <c r="E65" s="23" t="str">
        <f>IFERROR(VLOOKUP(B65,AN_Commercial2022[],4,FALSE),"NA")</f>
        <v>NA</v>
      </c>
      <c r="F65" s="23" t="str">
        <f>IFERROR(VLOOKUP(B65,AN_Commercial2022[],5,FALSE),"NA")</f>
        <v>NA</v>
      </c>
      <c r="G65" s="23" t="str">
        <f>IFERROR(VLOOKUP(B65,AN_Commercial2022[],7,FALSE),"NA")</f>
        <v>NA</v>
      </c>
      <c r="H65" s="23" t="str">
        <f>IFERROR(VLOOKUP(B65,AN_Commercial2022[],8,FALSE),"NA")</f>
        <v>NA</v>
      </c>
      <c r="I65" s="23" t="str">
        <f>IFERROR(VLOOKUP(B65,AN_Commercial2022[],10,FALSE),"NA")</f>
        <v>NA</v>
      </c>
      <c r="J65" s="23" t="str">
        <f>IFERROR(VLOOKUP(B65,AN_Commercial2022[],11,FALSE),"NA")</f>
        <v>NA</v>
      </c>
      <c r="K65" s="23" t="str">
        <f>IFERROR(VLOOKUP(B65,AN_Commercial2022[],13,FALSE),"NA")</f>
        <v>NA</v>
      </c>
      <c r="L65" s="23" t="str">
        <f>IFERROR(VLOOKUP(B65,AN_Commercial2022[],14,FALSE),"NA")</f>
        <v>NA</v>
      </c>
    </row>
    <row r="66" spans="2:12" x14ac:dyDescent="0.25">
      <c r="B66" s="62">
        <v>124</v>
      </c>
      <c r="C66" s="24" t="s">
        <v>12</v>
      </c>
      <c r="D66" s="63" t="s">
        <v>80</v>
      </c>
      <c r="E66" s="23" t="str">
        <f>IFERROR(VLOOKUP(B66,AN_Commercial2022[],4,FALSE),"NA")</f>
        <v>NA</v>
      </c>
      <c r="F66" s="23" t="str">
        <f>IFERROR(VLOOKUP(B66,AN_Commercial2022[],5,FALSE),"NA")</f>
        <v>NA</v>
      </c>
      <c r="G66" s="23" t="str">
        <f>IFERROR(VLOOKUP(B66,AN_Commercial2022[],7,FALSE),"NA")</f>
        <v>NA</v>
      </c>
      <c r="H66" s="23" t="str">
        <f>IFERROR(VLOOKUP(B66,AN_Commercial2022[],8,FALSE),"NA")</f>
        <v>NA</v>
      </c>
      <c r="I66" s="23" t="str">
        <f>IFERROR(VLOOKUP(B66,AN_Commercial2022[],10,FALSE),"NA")</f>
        <v>NA</v>
      </c>
      <c r="J66" s="23" t="str">
        <f>IFERROR(VLOOKUP(B66,AN_Commercial2022[],11,FALSE),"NA")</f>
        <v>NA</v>
      </c>
      <c r="K66" s="23" t="str">
        <f>IFERROR(VLOOKUP(B66,AN_Commercial2022[],13,FALSE),"NA")</f>
        <v>NA</v>
      </c>
      <c r="L66" s="23" t="str">
        <f>IFERROR(VLOOKUP(B66,AN_Commercial2022[],14,FALSE),"NA")</f>
        <v>NA</v>
      </c>
    </row>
    <row r="67" spans="2:12" x14ac:dyDescent="0.25">
      <c r="B67" s="62">
        <v>125</v>
      </c>
      <c r="C67" s="24" t="s">
        <v>12</v>
      </c>
      <c r="D67" s="63" t="s">
        <v>81</v>
      </c>
      <c r="E67" s="23" t="str">
        <f>IFERROR(VLOOKUP(B67,AN_Commercial2022[],4,FALSE),"NA")</f>
        <v>NA</v>
      </c>
      <c r="F67" s="23" t="str">
        <f>IFERROR(VLOOKUP(B67,AN_Commercial2022[],5,FALSE),"NA")</f>
        <v>NA</v>
      </c>
      <c r="G67" s="23" t="str">
        <f>IFERROR(VLOOKUP(B67,AN_Commercial2022[],7,FALSE),"NA")</f>
        <v>NA</v>
      </c>
      <c r="H67" s="23" t="str">
        <f>IFERROR(VLOOKUP(B67,AN_Commercial2022[],8,FALSE),"NA")</f>
        <v>NA</v>
      </c>
      <c r="I67" s="23" t="str">
        <f>IFERROR(VLOOKUP(B67,AN_Commercial2022[],10,FALSE),"NA")</f>
        <v>NA</v>
      </c>
      <c r="J67" s="23" t="str">
        <f>IFERROR(VLOOKUP(B67,AN_Commercial2022[],11,FALSE),"NA")</f>
        <v>NA</v>
      </c>
      <c r="K67" s="23" t="str">
        <f>IFERROR(VLOOKUP(B67,AN_Commercial2022[],13,FALSE),"NA")</f>
        <v>NA</v>
      </c>
      <c r="L67" s="23" t="str">
        <f>IFERROR(VLOOKUP(B67,AN_Commercial2022[],14,FALSE),"NA")</f>
        <v>NA</v>
      </c>
    </row>
    <row r="68" spans="2:12" x14ac:dyDescent="0.25">
      <c r="B68" s="62">
        <v>126</v>
      </c>
      <c r="C68" s="24" t="s">
        <v>12</v>
      </c>
      <c r="D68" s="63" t="s">
        <v>82</v>
      </c>
      <c r="E68" s="23" t="str">
        <f>IFERROR(VLOOKUP(B68,AN_Commercial2022[],4,FALSE),"NA")</f>
        <v>NA</v>
      </c>
      <c r="F68" s="23" t="str">
        <f>IFERROR(VLOOKUP(B68,AN_Commercial2022[],5,FALSE),"NA")</f>
        <v>NA</v>
      </c>
      <c r="G68" s="23" t="str">
        <f>IFERROR(VLOOKUP(B68,AN_Commercial2022[],7,FALSE),"NA")</f>
        <v>NA</v>
      </c>
      <c r="H68" s="23" t="str">
        <f>IFERROR(VLOOKUP(B68,AN_Commercial2022[],8,FALSE),"NA")</f>
        <v>NA</v>
      </c>
      <c r="I68" s="23" t="str">
        <f>IFERROR(VLOOKUP(B68,AN_Commercial2022[],10,FALSE),"NA")</f>
        <v>NA</v>
      </c>
      <c r="J68" s="23" t="str">
        <f>IFERROR(VLOOKUP(B68,AN_Commercial2022[],11,FALSE),"NA")</f>
        <v>NA</v>
      </c>
      <c r="K68" s="23" t="str">
        <f>IFERROR(VLOOKUP(B68,AN_Commercial2022[],13,FALSE),"NA")</f>
        <v>NA</v>
      </c>
      <c r="L68" s="23" t="str">
        <f>IFERROR(VLOOKUP(B68,AN_Commercial2022[],14,FALSE),"NA")</f>
        <v>NA</v>
      </c>
    </row>
    <row r="69" spans="2:12" x14ac:dyDescent="0.25">
      <c r="B69" s="62">
        <v>127</v>
      </c>
      <c r="C69" s="24" t="s">
        <v>12</v>
      </c>
      <c r="D69" s="63" t="s">
        <v>83</v>
      </c>
      <c r="E69" s="23" t="str">
        <f>IFERROR(VLOOKUP(B69,AN_Commercial2022[],4,FALSE),"NA")</f>
        <v>NA</v>
      </c>
      <c r="F69" s="23" t="str">
        <f>IFERROR(VLOOKUP(B69,AN_Commercial2022[],5,FALSE),"NA")</f>
        <v>NA</v>
      </c>
      <c r="G69" s="23" t="str">
        <f>IFERROR(VLOOKUP(B69,AN_Commercial2022[],7,FALSE),"NA")</f>
        <v>NA</v>
      </c>
      <c r="H69" s="23" t="str">
        <f>IFERROR(VLOOKUP(B69,AN_Commercial2022[],8,FALSE),"NA")</f>
        <v>NA</v>
      </c>
      <c r="I69" s="23" t="str">
        <f>IFERROR(VLOOKUP(B69,AN_Commercial2022[],10,FALSE),"NA")</f>
        <v>NA</v>
      </c>
      <c r="J69" s="23" t="str">
        <f>IFERROR(VLOOKUP(B69,AN_Commercial2022[],11,FALSE),"NA")</f>
        <v>NA</v>
      </c>
      <c r="K69" s="23" t="str">
        <f>IFERROR(VLOOKUP(B69,AN_Commercial2022[],13,FALSE),"NA")</f>
        <v>NA</v>
      </c>
      <c r="L69" s="23" t="str">
        <f>IFERROR(VLOOKUP(B69,AN_Commercial2022[],14,FALSE),"NA")</f>
        <v>NA</v>
      </c>
    </row>
    <row r="70" spans="2:12" x14ac:dyDescent="0.25">
      <c r="B70" s="62">
        <v>128</v>
      </c>
      <c r="C70" s="24" t="s">
        <v>12</v>
      </c>
      <c r="D70" s="63" t="s">
        <v>84</v>
      </c>
      <c r="E70" s="23" t="str">
        <f>IFERROR(VLOOKUP(B70,AN_Commercial2022[],4,FALSE),"NA")</f>
        <v>NA</v>
      </c>
      <c r="F70" s="23" t="str">
        <f>IFERROR(VLOOKUP(B70,AN_Commercial2022[],5,FALSE),"NA")</f>
        <v>NA</v>
      </c>
      <c r="G70" s="23" t="str">
        <f>IFERROR(VLOOKUP(B70,AN_Commercial2022[],7,FALSE),"NA")</f>
        <v>NA</v>
      </c>
      <c r="H70" s="23" t="str">
        <f>IFERROR(VLOOKUP(B70,AN_Commercial2022[],8,FALSE),"NA")</f>
        <v>NA</v>
      </c>
      <c r="I70" s="23" t="str">
        <f>IFERROR(VLOOKUP(B70,AN_Commercial2022[],10,FALSE),"NA")</f>
        <v>NA</v>
      </c>
      <c r="J70" s="23" t="str">
        <f>IFERROR(VLOOKUP(B70,AN_Commercial2022[],11,FALSE),"NA")</f>
        <v>NA</v>
      </c>
      <c r="K70" s="23" t="str">
        <f>IFERROR(VLOOKUP(B70,AN_Commercial2022[],13,FALSE),"NA")</f>
        <v>NA</v>
      </c>
      <c r="L70" s="23" t="str">
        <f>IFERROR(VLOOKUP(B70,AN_Commercial2022[],14,FALSE),"NA")</f>
        <v>NA</v>
      </c>
    </row>
    <row r="71" spans="2:12" x14ac:dyDescent="0.25">
      <c r="B71" s="62">
        <v>129</v>
      </c>
      <c r="C71" s="24" t="s">
        <v>12</v>
      </c>
      <c r="D71" s="63" t="s">
        <v>85</v>
      </c>
      <c r="E71" s="23" t="str">
        <f>IFERROR(VLOOKUP(B71,AN_Commercial2022[],4,FALSE),"NA")</f>
        <v>NA</v>
      </c>
      <c r="F71" s="23" t="str">
        <f>IFERROR(VLOOKUP(B71,AN_Commercial2022[],5,FALSE),"NA")</f>
        <v>NA</v>
      </c>
      <c r="G71" s="23" t="str">
        <f>IFERROR(VLOOKUP(B71,AN_Commercial2022[],7,FALSE),"NA")</f>
        <v>NA</v>
      </c>
      <c r="H71" s="23" t="str">
        <f>IFERROR(VLOOKUP(B71,AN_Commercial2022[],8,FALSE),"NA")</f>
        <v>NA</v>
      </c>
      <c r="I71" s="23" t="str">
        <f>IFERROR(VLOOKUP(B71,AN_Commercial2022[],10,FALSE),"NA")</f>
        <v>NA</v>
      </c>
      <c r="J71" s="23" t="str">
        <f>IFERROR(VLOOKUP(B71,AN_Commercial2022[],11,FALSE),"NA")</f>
        <v>NA</v>
      </c>
      <c r="K71" s="23" t="str">
        <f>IFERROR(VLOOKUP(B71,AN_Commercial2022[],13,FALSE),"NA")</f>
        <v>NA</v>
      </c>
      <c r="L71" s="23" t="str">
        <f>IFERROR(VLOOKUP(B71,AN_Commercial2022[],14,FALSE),"NA")</f>
        <v>NA</v>
      </c>
    </row>
    <row r="72" spans="2:12" x14ac:dyDescent="0.25">
      <c r="B72" s="62">
        <v>130</v>
      </c>
      <c r="C72" s="24" t="s">
        <v>12</v>
      </c>
      <c r="D72" s="63" t="s">
        <v>86</v>
      </c>
      <c r="E72" s="23" t="str">
        <f>IFERROR(VLOOKUP(B72,AN_Commercial2022[],4,FALSE),"NA")</f>
        <v>NA</v>
      </c>
      <c r="F72" s="23" t="str">
        <f>IFERROR(VLOOKUP(B72,AN_Commercial2022[],5,FALSE),"NA")</f>
        <v>NA</v>
      </c>
      <c r="G72" s="23" t="str">
        <f>IFERROR(VLOOKUP(B72,AN_Commercial2022[],7,FALSE),"NA")</f>
        <v>NA</v>
      </c>
      <c r="H72" s="23" t="str">
        <f>IFERROR(VLOOKUP(B72,AN_Commercial2022[],8,FALSE),"NA")</f>
        <v>NA</v>
      </c>
      <c r="I72" s="23" t="str">
        <f>IFERROR(VLOOKUP(B72,AN_Commercial2022[],10,FALSE),"NA")</f>
        <v>NA</v>
      </c>
      <c r="J72" s="23" t="str">
        <f>IFERROR(VLOOKUP(B72,AN_Commercial2022[],11,FALSE),"NA")</f>
        <v>NA</v>
      </c>
      <c r="K72" s="23" t="str">
        <f>IFERROR(VLOOKUP(B72,AN_Commercial2022[],13,FALSE),"NA")</f>
        <v>NA</v>
      </c>
      <c r="L72" s="23" t="str">
        <f>IFERROR(VLOOKUP(B72,AN_Commercial2022[],14,FALSE),"NA")</f>
        <v>NA</v>
      </c>
    </row>
    <row r="73" spans="2:12" x14ac:dyDescent="0.25">
      <c r="B73" s="62">
        <v>131</v>
      </c>
      <c r="C73" s="24" t="s">
        <v>12</v>
      </c>
      <c r="D73" s="63" t="s">
        <v>87</v>
      </c>
      <c r="E73" s="23" t="str">
        <f>IFERROR(VLOOKUP(B73,AN_Commercial2022[],4,FALSE),"NA")</f>
        <v>NA</v>
      </c>
      <c r="F73" s="23" t="str">
        <f>IFERROR(VLOOKUP(B73,AN_Commercial2022[],5,FALSE),"NA")</f>
        <v>NA</v>
      </c>
      <c r="G73" s="23" t="str">
        <f>IFERROR(VLOOKUP(B73,AN_Commercial2022[],7,FALSE),"NA")</f>
        <v>NA</v>
      </c>
      <c r="H73" s="23" t="str">
        <f>IFERROR(VLOOKUP(B73,AN_Commercial2022[],8,FALSE),"NA")</f>
        <v>NA</v>
      </c>
      <c r="I73" s="23" t="str">
        <f>IFERROR(VLOOKUP(B73,AN_Commercial2022[],10,FALSE),"NA")</f>
        <v>NA</v>
      </c>
      <c r="J73" s="23" t="str">
        <f>IFERROR(VLOOKUP(B73,AN_Commercial2022[],11,FALSE),"NA")</f>
        <v>NA</v>
      </c>
      <c r="K73" s="23" t="str">
        <f>IFERROR(VLOOKUP(B73,AN_Commercial2022[],13,FALSE),"NA")</f>
        <v>NA</v>
      </c>
      <c r="L73" s="23" t="str">
        <f>IFERROR(VLOOKUP(B73,AN_Commercial2022[],14,FALSE),"NA")</f>
        <v>NA</v>
      </c>
    </row>
    <row r="74" spans="2:12" x14ac:dyDescent="0.25">
      <c r="B74" s="65"/>
      <c r="D74" s="66"/>
    </row>
    <row r="75" spans="2:12" x14ac:dyDescent="0.25">
      <c r="B75" s="12" t="s">
        <v>113</v>
      </c>
      <c r="C75" s="68"/>
    </row>
    <row r="76" spans="2:12" x14ac:dyDescent="0.25">
      <c r="B76" s="11" t="s">
        <v>46</v>
      </c>
      <c r="C76" s="69"/>
    </row>
    <row r="77" spans="2:12" x14ac:dyDescent="0.25">
      <c r="B77" s="113" t="s">
        <v>56</v>
      </c>
      <c r="C77" s="106" t="s">
        <v>11</v>
      </c>
      <c r="D77" s="106" t="s">
        <v>110</v>
      </c>
      <c r="E77" s="108">
        <v>2022</v>
      </c>
      <c r="F77" s="109"/>
    </row>
    <row r="78" spans="2:12" ht="60" x14ac:dyDescent="0.25">
      <c r="B78" s="115"/>
      <c r="C78" s="107"/>
      <c r="D78" s="107"/>
      <c r="E78" s="61" t="s">
        <v>88</v>
      </c>
      <c r="F78" s="61" t="s">
        <v>104</v>
      </c>
    </row>
    <row r="79" spans="2:12" x14ac:dyDescent="0.25">
      <c r="B79" s="24">
        <v>101</v>
      </c>
      <c r="C79" s="24" t="s">
        <v>116</v>
      </c>
      <c r="D79" s="63" t="s">
        <v>58</v>
      </c>
      <c r="E79" s="7" t="str">
        <f>IFERROR(VLOOKUP(B79,AN_MA_2022[],6,FALSE),"NA")</f>
        <v>NA</v>
      </c>
      <c r="F79" s="7" t="str">
        <f>IFERROR(VLOOKUP(B79,AN_MA_2022[],9,FALSE),"NA")</f>
        <v>NA</v>
      </c>
    </row>
    <row r="80" spans="2:12" x14ac:dyDescent="0.25">
      <c r="B80" s="24">
        <v>102</v>
      </c>
      <c r="C80" s="24" t="s">
        <v>116</v>
      </c>
      <c r="D80" s="63" t="s">
        <v>59</v>
      </c>
      <c r="E80" s="7" t="str">
        <f>IFERROR(VLOOKUP(B80,AN_MA_2022[],6,FALSE),"NA")</f>
        <v>NA</v>
      </c>
      <c r="F80" s="7" t="str">
        <f>IFERROR(VLOOKUP(B80,AN_MA_2022[],9,FALSE),"NA")</f>
        <v>NA</v>
      </c>
    </row>
    <row r="81" spans="2:6" x14ac:dyDescent="0.25">
      <c r="B81" s="24">
        <v>103</v>
      </c>
      <c r="C81" s="24" t="s">
        <v>116</v>
      </c>
      <c r="D81" s="63" t="s">
        <v>60</v>
      </c>
      <c r="E81" s="7" t="str">
        <f>IFERROR(VLOOKUP(B81,AN_MA_2022[],6,FALSE),"NA")</f>
        <v>NA</v>
      </c>
      <c r="F81" s="7" t="str">
        <f>IFERROR(VLOOKUP(B81,AN_MA_2022[],9,FALSE),"NA")</f>
        <v>NA</v>
      </c>
    </row>
    <row r="82" spans="2:6" x14ac:dyDescent="0.25">
      <c r="B82" s="24">
        <v>104</v>
      </c>
      <c r="C82" s="24" t="s">
        <v>116</v>
      </c>
      <c r="D82" s="63" t="s">
        <v>61</v>
      </c>
      <c r="E82" s="7" t="str">
        <f>IFERROR(VLOOKUP(B82,AN_MA_2022[],6,FALSE),"NA")</f>
        <v>NA</v>
      </c>
      <c r="F82" s="7" t="str">
        <f>IFERROR(VLOOKUP(B82,AN_MA_2022[],9,FALSE),"NA")</f>
        <v>NA</v>
      </c>
    </row>
    <row r="83" spans="2:6" x14ac:dyDescent="0.25">
      <c r="B83" s="24">
        <v>106</v>
      </c>
      <c r="C83" s="24" t="s">
        <v>116</v>
      </c>
      <c r="D83" s="63" t="s">
        <v>62</v>
      </c>
      <c r="E83" s="7" t="str">
        <f>IFERROR(VLOOKUP(B83,AN_MA_2022[],6,FALSE),"NA")</f>
        <v>NA</v>
      </c>
      <c r="F83" s="7" t="str">
        <f>IFERROR(VLOOKUP(B83,AN_MA_2022[],9,FALSE),"NA")</f>
        <v>NA</v>
      </c>
    </row>
    <row r="84" spans="2:6" x14ac:dyDescent="0.25">
      <c r="B84" s="24">
        <v>107</v>
      </c>
      <c r="C84" s="24" t="s">
        <v>116</v>
      </c>
      <c r="D84" s="63" t="s">
        <v>63</v>
      </c>
      <c r="E84" s="7" t="str">
        <f>IFERROR(VLOOKUP(B84,AN_MA_2022[],6,FALSE),"NA")</f>
        <v>NA</v>
      </c>
      <c r="F84" s="7" t="str">
        <f>IFERROR(VLOOKUP(B84,AN_MA_2022[],9,FALSE),"NA")</f>
        <v>NA</v>
      </c>
    </row>
    <row r="85" spans="2:6" ht="45" x14ac:dyDescent="0.25">
      <c r="B85" s="62">
        <v>108</v>
      </c>
      <c r="C85" s="24" t="s">
        <v>116</v>
      </c>
      <c r="D85" s="63" t="s">
        <v>64</v>
      </c>
      <c r="E85" s="7" t="str">
        <f>IFERROR(VLOOKUP(B85,AN_MA_2022[],6,FALSE),"NA")</f>
        <v>NA</v>
      </c>
      <c r="F85" s="7" t="str">
        <f>IFERROR(VLOOKUP(B85,AN_MA_2022[],9,FALSE),"NA")</f>
        <v>NA</v>
      </c>
    </row>
    <row r="86" spans="2:6" ht="45" x14ac:dyDescent="0.25">
      <c r="B86" s="62">
        <v>109</v>
      </c>
      <c r="C86" s="24" t="s">
        <v>116</v>
      </c>
      <c r="D86" s="63" t="s">
        <v>65</v>
      </c>
      <c r="E86" s="7" t="str">
        <f>IFERROR(VLOOKUP(B86,AN_MA_2022[],6,FALSE),"NA")</f>
        <v>NA</v>
      </c>
      <c r="F86" s="7" t="str">
        <f>IFERROR(VLOOKUP(B86,AN_MA_2022[],9,FALSE),"NA")</f>
        <v>NA</v>
      </c>
    </row>
    <row r="87" spans="2:6" x14ac:dyDescent="0.25">
      <c r="B87" s="62">
        <v>110</v>
      </c>
      <c r="C87" s="24" t="s">
        <v>116</v>
      </c>
      <c r="D87" s="63" t="s">
        <v>66</v>
      </c>
      <c r="E87" s="7" t="str">
        <f>IFERROR(VLOOKUP(B87,AN_MA_2022[],6,FALSE),"NA")</f>
        <v>NA</v>
      </c>
      <c r="F87" s="7" t="str">
        <f>IFERROR(VLOOKUP(B87,AN_MA_2022[],9,FALSE),"NA")</f>
        <v>NA</v>
      </c>
    </row>
    <row r="88" spans="2:6" x14ac:dyDescent="0.25">
      <c r="B88" s="62">
        <v>111</v>
      </c>
      <c r="C88" s="24" t="s">
        <v>116</v>
      </c>
      <c r="D88" s="63" t="s">
        <v>67</v>
      </c>
      <c r="E88" s="7" t="str">
        <f>IFERROR(VLOOKUP(B88,AN_MA_2022[],6,FALSE),"NA")</f>
        <v>NA</v>
      </c>
      <c r="F88" s="7" t="str">
        <f>IFERROR(VLOOKUP(B88,AN_MA_2022[],9,FALSE),"NA")</f>
        <v>NA</v>
      </c>
    </row>
    <row r="89" spans="2:6" x14ac:dyDescent="0.25">
      <c r="B89" s="62">
        <v>112</v>
      </c>
      <c r="C89" s="24" t="s">
        <v>116</v>
      </c>
      <c r="D89" s="63" t="s">
        <v>68</v>
      </c>
      <c r="E89" s="7" t="str">
        <f>IFERROR(VLOOKUP(B89,AN_MA_2022[],6,FALSE),"NA")</f>
        <v>NA</v>
      </c>
      <c r="F89" s="7" t="str">
        <f>IFERROR(VLOOKUP(B89,AN_MA_2022[],9,FALSE),"NA")</f>
        <v>NA</v>
      </c>
    </row>
    <row r="90" spans="2:6" x14ac:dyDescent="0.25">
      <c r="B90" s="62">
        <v>113</v>
      </c>
      <c r="C90" s="24" t="s">
        <v>116</v>
      </c>
      <c r="D90" s="63" t="s">
        <v>69</v>
      </c>
      <c r="E90" s="7" t="str">
        <f>IFERROR(VLOOKUP(B90,AN_MA_2022[],6,FALSE),"NA")</f>
        <v>NA</v>
      </c>
      <c r="F90" s="7" t="str">
        <f>IFERROR(VLOOKUP(B90,AN_MA_2022[],9,FALSE),"NA")</f>
        <v>NA</v>
      </c>
    </row>
    <row r="91" spans="2:6" ht="30" x14ac:dyDescent="0.25">
      <c r="B91" s="62">
        <v>114</v>
      </c>
      <c r="C91" s="24" t="s">
        <v>116</v>
      </c>
      <c r="D91" s="63" t="s">
        <v>70</v>
      </c>
      <c r="E91" s="7" t="str">
        <f>IFERROR(VLOOKUP(B91,AN_MA_2022[],6,FALSE),"NA")</f>
        <v>NA</v>
      </c>
      <c r="F91" s="7" t="str">
        <f>IFERROR(VLOOKUP(B91,AN_MA_2022[],9,FALSE),"NA")</f>
        <v>NA</v>
      </c>
    </row>
    <row r="92" spans="2:6" x14ac:dyDescent="0.25">
      <c r="B92" s="62">
        <v>115</v>
      </c>
      <c r="C92" s="24" t="s">
        <v>116</v>
      </c>
      <c r="D92" s="63" t="s">
        <v>71</v>
      </c>
      <c r="E92" s="7" t="str">
        <f>IFERROR(VLOOKUP(B92,AN_MA_2022[],6,FALSE),"NA")</f>
        <v>NA</v>
      </c>
      <c r="F92" s="7" t="str">
        <f>IFERROR(VLOOKUP(B92,AN_MA_2022[],9,FALSE),"NA")</f>
        <v>NA</v>
      </c>
    </row>
    <row r="93" spans="2:6" x14ac:dyDescent="0.25">
      <c r="B93" s="62">
        <v>116</v>
      </c>
      <c r="C93" s="24" t="s">
        <v>116</v>
      </c>
      <c r="D93" s="63" t="s">
        <v>72</v>
      </c>
      <c r="E93" s="7" t="str">
        <f>IFERROR(VLOOKUP(B93,AN_MA_2022[],6,FALSE),"NA")</f>
        <v>NA</v>
      </c>
      <c r="F93" s="7" t="str">
        <f>IFERROR(VLOOKUP(B93,AN_MA_2022[],9,FALSE),"NA")</f>
        <v>NA</v>
      </c>
    </row>
    <row r="94" spans="2:6" x14ac:dyDescent="0.25">
      <c r="B94" s="62">
        <v>117</v>
      </c>
      <c r="C94" s="24" t="s">
        <v>116</v>
      </c>
      <c r="D94" s="63" t="s">
        <v>73</v>
      </c>
      <c r="E94" s="7" t="str">
        <f>IFERROR(VLOOKUP(B94,AN_MA_2022[],6,FALSE),"NA")</f>
        <v>NA</v>
      </c>
      <c r="F94" s="7" t="str">
        <f>IFERROR(VLOOKUP(B94,AN_MA_2022[],9,FALSE),"NA")</f>
        <v>NA</v>
      </c>
    </row>
    <row r="95" spans="2:6" x14ac:dyDescent="0.25">
      <c r="B95" s="62">
        <v>118</v>
      </c>
      <c r="C95" s="24" t="s">
        <v>116</v>
      </c>
      <c r="D95" s="63" t="s">
        <v>74</v>
      </c>
      <c r="E95" s="7" t="str">
        <f>IFERROR(VLOOKUP(B95,AN_MA_2022[],6,FALSE),"NA")</f>
        <v>NA</v>
      </c>
      <c r="F95" s="7" t="str">
        <f>IFERROR(VLOOKUP(B95,AN_MA_2022[],9,FALSE),"NA")</f>
        <v>NA</v>
      </c>
    </row>
    <row r="96" spans="2:6" x14ac:dyDescent="0.25">
      <c r="B96" s="62">
        <v>119</v>
      </c>
      <c r="C96" s="24" t="s">
        <v>116</v>
      </c>
      <c r="D96" s="63" t="s">
        <v>75</v>
      </c>
      <c r="E96" s="7" t="str">
        <f>IFERROR(VLOOKUP(B96,AN_MA_2022[],6,FALSE),"NA")</f>
        <v>NA</v>
      </c>
      <c r="F96" s="7" t="str">
        <f>IFERROR(VLOOKUP(B96,AN_MA_2022[],9,FALSE),"NA")</f>
        <v>NA</v>
      </c>
    </row>
    <row r="97" spans="2:8" x14ac:dyDescent="0.25">
      <c r="B97" s="62">
        <v>120</v>
      </c>
      <c r="C97" s="24" t="s">
        <v>116</v>
      </c>
      <c r="D97" s="63" t="s">
        <v>76</v>
      </c>
      <c r="E97" s="7" t="str">
        <f>IFERROR(VLOOKUP(B97,AN_MA_2022[],6,FALSE),"NA")</f>
        <v>NA</v>
      </c>
      <c r="F97" s="7" t="str">
        <f>IFERROR(VLOOKUP(B97,AN_MA_2022[],9,FALSE),"NA")</f>
        <v>NA</v>
      </c>
    </row>
    <row r="98" spans="2:8" x14ac:dyDescent="0.25">
      <c r="B98" s="62">
        <v>121</v>
      </c>
      <c r="C98" s="24" t="s">
        <v>116</v>
      </c>
      <c r="D98" s="63" t="s">
        <v>77</v>
      </c>
      <c r="E98" s="7" t="str">
        <f>IFERROR(VLOOKUP(B98,AN_MA_2022[],6,FALSE),"NA")</f>
        <v>NA</v>
      </c>
      <c r="F98" s="7" t="str">
        <f>IFERROR(VLOOKUP(B98,AN_MA_2022[],9,FALSE),"NA")</f>
        <v>NA</v>
      </c>
    </row>
    <row r="99" spans="2:8" x14ac:dyDescent="0.25">
      <c r="B99" s="62">
        <v>122</v>
      </c>
      <c r="C99" s="24" t="s">
        <v>116</v>
      </c>
      <c r="D99" s="63" t="s">
        <v>78</v>
      </c>
      <c r="E99" s="7" t="str">
        <f>IFERROR(VLOOKUP(B99,AN_MA_2022[],6,FALSE),"NA")</f>
        <v>NA</v>
      </c>
      <c r="F99" s="7" t="str">
        <f>IFERROR(VLOOKUP(B99,AN_MA_2022[],9,FALSE),"NA")</f>
        <v>NA</v>
      </c>
    </row>
    <row r="100" spans="2:8" x14ac:dyDescent="0.25">
      <c r="B100" s="62">
        <v>123</v>
      </c>
      <c r="C100" s="24" t="s">
        <v>116</v>
      </c>
      <c r="D100" s="63" t="s">
        <v>79</v>
      </c>
      <c r="E100" s="7" t="str">
        <f>IFERROR(VLOOKUP(B100,AN_MA_2022[],6,FALSE),"NA")</f>
        <v>NA</v>
      </c>
      <c r="F100" s="7" t="str">
        <f>IFERROR(VLOOKUP(B100,AN_MA_2022[],9,FALSE),"NA")</f>
        <v>NA</v>
      </c>
    </row>
    <row r="101" spans="2:8" x14ac:dyDescent="0.25">
      <c r="B101" s="62">
        <v>124</v>
      </c>
      <c r="C101" s="24" t="s">
        <v>116</v>
      </c>
      <c r="D101" s="63" t="s">
        <v>80</v>
      </c>
      <c r="E101" s="7" t="str">
        <f>IFERROR(VLOOKUP(B101,AN_MA_2022[],6,FALSE),"NA")</f>
        <v>NA</v>
      </c>
      <c r="F101" s="7" t="str">
        <f>IFERROR(VLOOKUP(B101,AN_MA_2022[],9,FALSE),"NA")</f>
        <v>NA</v>
      </c>
    </row>
    <row r="102" spans="2:8" x14ac:dyDescent="0.25">
      <c r="B102" s="62">
        <v>125</v>
      </c>
      <c r="C102" s="24" t="s">
        <v>116</v>
      </c>
      <c r="D102" s="63" t="s">
        <v>81</v>
      </c>
      <c r="E102" s="7" t="str">
        <f>IFERROR(VLOOKUP(B102,AN_MA_2022[],6,FALSE),"NA")</f>
        <v>NA</v>
      </c>
      <c r="F102" s="7" t="str">
        <f>IFERROR(VLOOKUP(B102,AN_MA_2022[],9,FALSE),"NA")</f>
        <v>NA</v>
      </c>
    </row>
    <row r="103" spans="2:8" x14ac:dyDescent="0.25">
      <c r="B103" s="62">
        <v>126</v>
      </c>
      <c r="C103" s="24" t="s">
        <v>116</v>
      </c>
      <c r="D103" s="63" t="s">
        <v>82</v>
      </c>
      <c r="E103" s="7" t="str">
        <f>IFERROR(VLOOKUP(B103,AN_MA_2022[],6,FALSE),"NA")</f>
        <v>NA</v>
      </c>
      <c r="F103" s="7" t="str">
        <f>IFERROR(VLOOKUP(B103,AN_MA_2022[],9,FALSE),"NA")</f>
        <v>NA</v>
      </c>
    </row>
    <row r="104" spans="2:8" x14ac:dyDescent="0.25">
      <c r="B104" s="62">
        <v>127</v>
      </c>
      <c r="C104" s="24" t="s">
        <v>116</v>
      </c>
      <c r="D104" s="63" t="s">
        <v>83</v>
      </c>
      <c r="E104" s="7" t="str">
        <f>IFERROR(VLOOKUP(B104,AN_MA_2022[],6,FALSE),"NA")</f>
        <v>NA</v>
      </c>
      <c r="F104" s="7" t="str">
        <f>IFERROR(VLOOKUP(B104,AN_MA_2022[],9,FALSE),"NA")</f>
        <v>NA</v>
      </c>
    </row>
    <row r="105" spans="2:8" x14ac:dyDescent="0.25">
      <c r="B105" s="62">
        <v>128</v>
      </c>
      <c r="C105" s="24" t="s">
        <v>116</v>
      </c>
      <c r="D105" s="63" t="s">
        <v>84</v>
      </c>
      <c r="E105" s="7" t="str">
        <f>IFERROR(VLOOKUP(B105,AN_MA_2022[],6,FALSE),"NA")</f>
        <v>NA</v>
      </c>
      <c r="F105" s="7" t="str">
        <f>IFERROR(VLOOKUP(B105,AN_MA_2022[],9,FALSE),"NA")</f>
        <v>NA</v>
      </c>
    </row>
    <row r="106" spans="2:8" x14ac:dyDescent="0.25">
      <c r="B106" s="62">
        <v>129</v>
      </c>
      <c r="C106" s="24" t="s">
        <v>116</v>
      </c>
      <c r="D106" s="63" t="s">
        <v>85</v>
      </c>
      <c r="E106" s="7" t="str">
        <f>IFERROR(VLOOKUP(B106,AN_MA_2022[],6,FALSE),"NA")</f>
        <v>NA</v>
      </c>
      <c r="F106" s="7" t="str">
        <f>IFERROR(VLOOKUP(B106,AN_MA_2022[],9,FALSE),"NA")</f>
        <v>NA</v>
      </c>
    </row>
    <row r="107" spans="2:8" x14ac:dyDescent="0.25">
      <c r="B107" s="62">
        <v>130</v>
      </c>
      <c r="C107" s="24" t="s">
        <v>116</v>
      </c>
      <c r="D107" s="63" t="s">
        <v>86</v>
      </c>
      <c r="E107" s="7" t="str">
        <f>IFERROR(VLOOKUP(B107,AN_MA_2022[],6,FALSE),"NA")</f>
        <v>NA</v>
      </c>
      <c r="F107" s="7" t="str">
        <f>IFERROR(VLOOKUP(B107,AN_MA_2022[],9,FALSE),"NA")</f>
        <v>NA</v>
      </c>
    </row>
    <row r="108" spans="2:8" x14ac:dyDescent="0.25">
      <c r="B108" s="62">
        <v>131</v>
      </c>
      <c r="C108" s="24" t="s">
        <v>116</v>
      </c>
      <c r="D108" s="63" t="s">
        <v>87</v>
      </c>
      <c r="E108" s="7" t="str">
        <f>IFERROR(VLOOKUP(B108,AN_MA_2022[],6,FALSE),"NA")</f>
        <v>NA</v>
      </c>
      <c r="F108" s="7" t="str">
        <f>IFERROR(VLOOKUP(B108,AN_MA_2022[],9,FALSE),"NA")</f>
        <v>NA</v>
      </c>
    </row>
    <row r="110" spans="2:8" x14ac:dyDescent="0.25">
      <c r="B110" s="12" t="s">
        <v>114</v>
      </c>
      <c r="C110" s="69"/>
    </row>
    <row r="111" spans="2:8" x14ac:dyDescent="0.25">
      <c r="B111" s="11" t="s">
        <v>115</v>
      </c>
      <c r="C111" s="69"/>
    </row>
    <row r="112" spans="2:8" x14ac:dyDescent="0.25">
      <c r="B112" s="113" t="s">
        <v>56</v>
      </c>
      <c r="C112" s="106" t="s">
        <v>11</v>
      </c>
      <c r="D112" s="106" t="s">
        <v>110</v>
      </c>
      <c r="E112" s="118">
        <v>2022</v>
      </c>
      <c r="F112" s="119"/>
      <c r="G112" s="119"/>
      <c r="H112" s="119"/>
    </row>
    <row r="113" spans="2:8" x14ac:dyDescent="0.25">
      <c r="B113" s="114"/>
      <c r="C113" s="116"/>
      <c r="D113" s="116"/>
      <c r="E113" s="117" t="s">
        <v>88</v>
      </c>
      <c r="F113" s="117"/>
      <c r="G113" s="117" t="s">
        <v>104</v>
      </c>
      <c r="H113" s="117"/>
    </row>
    <row r="114" spans="2:8" x14ac:dyDescent="0.25">
      <c r="B114" s="115"/>
      <c r="C114" s="107"/>
      <c r="D114" s="107"/>
      <c r="E114" s="61" t="s">
        <v>1</v>
      </c>
      <c r="F114" s="61" t="s">
        <v>2</v>
      </c>
      <c r="G114" s="61" t="s">
        <v>1</v>
      </c>
      <c r="H114" s="61" t="s">
        <v>2</v>
      </c>
    </row>
    <row r="115" spans="2:8" x14ac:dyDescent="0.25">
      <c r="B115" s="24">
        <v>101</v>
      </c>
      <c r="C115" s="24" t="s">
        <v>116</v>
      </c>
      <c r="D115" s="63" t="s">
        <v>58</v>
      </c>
      <c r="E115" s="23" t="str">
        <f>IFERROR(VLOOKUP(B115,AN_MA_2022[],4,FALSE),"NA")</f>
        <v>NA</v>
      </c>
      <c r="F115" s="23" t="str">
        <f>IFERROR(VLOOKUP(B115,AN_MA_2022[],5,FALSE),"NA")</f>
        <v>NA</v>
      </c>
      <c r="G115" s="23" t="str">
        <f>IFERROR(VLOOKUP(B115,AN_MA_2022[],7,FALSE),"NA")</f>
        <v>NA</v>
      </c>
      <c r="H115" s="23" t="str">
        <f>IFERROR(VLOOKUP(B115,AN_MA_2022[],8,FALSE),"NA")</f>
        <v>NA</v>
      </c>
    </row>
    <row r="116" spans="2:8" x14ac:dyDescent="0.25">
      <c r="B116" s="24">
        <v>102</v>
      </c>
      <c r="C116" s="24" t="s">
        <v>116</v>
      </c>
      <c r="D116" s="63" t="s">
        <v>59</v>
      </c>
      <c r="E116" s="23" t="str">
        <f>IFERROR(VLOOKUP(B116,AN_MA_2022[],4,FALSE),"NA")</f>
        <v>NA</v>
      </c>
      <c r="F116" s="23" t="str">
        <f>IFERROR(VLOOKUP(B116,AN_MA_2022[],5,FALSE),"NA")</f>
        <v>NA</v>
      </c>
      <c r="G116" s="23" t="str">
        <f>IFERROR(VLOOKUP(B116,AN_MA_2022[],7,FALSE),"NA")</f>
        <v>NA</v>
      </c>
      <c r="H116" s="23" t="str">
        <f>IFERROR(VLOOKUP(B116,AN_MA_2022[],8,FALSE),"NA")</f>
        <v>NA</v>
      </c>
    </row>
    <row r="117" spans="2:8" x14ac:dyDescent="0.25">
      <c r="B117" s="24">
        <v>103</v>
      </c>
      <c r="C117" s="24" t="s">
        <v>116</v>
      </c>
      <c r="D117" s="63" t="s">
        <v>60</v>
      </c>
      <c r="E117" s="23" t="str">
        <f>IFERROR(VLOOKUP(B117,AN_MA_2022[],4,FALSE),"NA")</f>
        <v>NA</v>
      </c>
      <c r="F117" s="23" t="str">
        <f>IFERROR(VLOOKUP(B117,AN_MA_2022[],5,FALSE),"NA")</f>
        <v>NA</v>
      </c>
      <c r="G117" s="23" t="str">
        <f>IFERROR(VLOOKUP(B117,AN_MA_2022[],7,FALSE),"NA")</f>
        <v>NA</v>
      </c>
      <c r="H117" s="23" t="str">
        <f>IFERROR(VLOOKUP(B117,AN_MA_2022[],8,FALSE),"NA")</f>
        <v>NA</v>
      </c>
    </row>
    <row r="118" spans="2:8" x14ac:dyDescent="0.25">
      <c r="B118" s="24">
        <v>104</v>
      </c>
      <c r="C118" s="24" t="s">
        <v>116</v>
      </c>
      <c r="D118" s="63" t="s">
        <v>61</v>
      </c>
      <c r="E118" s="23" t="str">
        <f>IFERROR(VLOOKUP(B118,AN_MA_2022[],4,FALSE),"NA")</f>
        <v>NA</v>
      </c>
      <c r="F118" s="23" t="str">
        <f>IFERROR(VLOOKUP(B118,AN_MA_2022[],5,FALSE),"NA")</f>
        <v>NA</v>
      </c>
      <c r="G118" s="23" t="str">
        <f>IFERROR(VLOOKUP(B118,AN_MA_2022[],7,FALSE),"NA")</f>
        <v>NA</v>
      </c>
      <c r="H118" s="23" t="str">
        <f>IFERROR(VLOOKUP(B118,AN_MA_2022[],8,FALSE),"NA")</f>
        <v>NA</v>
      </c>
    </row>
    <row r="119" spans="2:8" x14ac:dyDescent="0.25">
      <c r="B119" s="24">
        <v>106</v>
      </c>
      <c r="C119" s="24" t="s">
        <v>116</v>
      </c>
      <c r="D119" s="63" t="s">
        <v>62</v>
      </c>
      <c r="E119" s="23" t="str">
        <f>IFERROR(VLOOKUP(B119,AN_MA_2022[],4,FALSE),"NA")</f>
        <v>NA</v>
      </c>
      <c r="F119" s="23" t="str">
        <f>IFERROR(VLOOKUP(B119,AN_MA_2022[],5,FALSE),"NA")</f>
        <v>NA</v>
      </c>
      <c r="G119" s="23" t="str">
        <f>IFERROR(VLOOKUP(B119,AN_MA_2022[],7,FALSE),"NA")</f>
        <v>NA</v>
      </c>
      <c r="H119" s="23" t="str">
        <f>IFERROR(VLOOKUP(B119,AN_MA_2022[],8,FALSE),"NA")</f>
        <v>NA</v>
      </c>
    </row>
    <row r="120" spans="2:8" x14ac:dyDescent="0.25">
      <c r="B120" s="24">
        <v>107</v>
      </c>
      <c r="C120" s="24" t="s">
        <v>116</v>
      </c>
      <c r="D120" s="63" t="s">
        <v>63</v>
      </c>
      <c r="E120" s="23" t="str">
        <f>IFERROR(VLOOKUP(B120,AN_MA_2022[],4,FALSE),"NA")</f>
        <v>NA</v>
      </c>
      <c r="F120" s="23" t="str">
        <f>IFERROR(VLOOKUP(B120,AN_MA_2022[],5,FALSE),"NA")</f>
        <v>NA</v>
      </c>
      <c r="G120" s="23" t="str">
        <f>IFERROR(VLOOKUP(B120,AN_MA_2022[],7,FALSE),"NA")</f>
        <v>NA</v>
      </c>
      <c r="H120" s="23" t="str">
        <f>IFERROR(VLOOKUP(B120,AN_MA_2022[],8,FALSE),"NA")</f>
        <v>NA</v>
      </c>
    </row>
    <row r="121" spans="2:8" ht="45" x14ac:dyDescent="0.25">
      <c r="B121" s="62">
        <v>108</v>
      </c>
      <c r="C121" s="24" t="s">
        <v>116</v>
      </c>
      <c r="D121" s="63" t="s">
        <v>64</v>
      </c>
      <c r="E121" s="23" t="str">
        <f>IFERROR(VLOOKUP(B121,AN_MA_2022[],4,FALSE),"NA")</f>
        <v>NA</v>
      </c>
      <c r="F121" s="23" t="str">
        <f>IFERROR(VLOOKUP(B121,AN_MA_2022[],5,FALSE),"NA")</f>
        <v>NA</v>
      </c>
      <c r="G121" s="23" t="str">
        <f>IFERROR(VLOOKUP(B121,AN_MA_2022[],7,FALSE),"NA")</f>
        <v>NA</v>
      </c>
      <c r="H121" s="23" t="str">
        <f>IFERROR(VLOOKUP(B121,AN_MA_2022[],8,FALSE),"NA")</f>
        <v>NA</v>
      </c>
    </row>
    <row r="122" spans="2:8" ht="45" x14ac:dyDescent="0.25">
      <c r="B122" s="62">
        <v>109</v>
      </c>
      <c r="C122" s="24" t="s">
        <v>116</v>
      </c>
      <c r="D122" s="63" t="s">
        <v>65</v>
      </c>
      <c r="E122" s="23" t="str">
        <f>IFERROR(VLOOKUP(B122,AN_MA_2022[],4,FALSE),"NA")</f>
        <v>NA</v>
      </c>
      <c r="F122" s="23" t="str">
        <f>IFERROR(VLOOKUP(B122,AN_MA_2022[],5,FALSE),"NA")</f>
        <v>NA</v>
      </c>
      <c r="G122" s="23" t="str">
        <f>IFERROR(VLOOKUP(B122,AN_MA_2022[],7,FALSE),"NA")</f>
        <v>NA</v>
      </c>
      <c r="H122" s="23" t="str">
        <f>IFERROR(VLOOKUP(B122,AN_MA_2022[],8,FALSE),"NA")</f>
        <v>NA</v>
      </c>
    </row>
    <row r="123" spans="2:8" x14ac:dyDescent="0.25">
      <c r="B123" s="62">
        <v>110</v>
      </c>
      <c r="C123" s="24" t="s">
        <v>116</v>
      </c>
      <c r="D123" s="63" t="s">
        <v>66</v>
      </c>
      <c r="E123" s="23" t="str">
        <f>IFERROR(VLOOKUP(B123,AN_MA_2022[],4,FALSE),"NA")</f>
        <v>NA</v>
      </c>
      <c r="F123" s="23" t="str">
        <f>IFERROR(VLOOKUP(B123,AN_MA_2022[],5,FALSE),"NA")</f>
        <v>NA</v>
      </c>
      <c r="G123" s="23" t="str">
        <f>IFERROR(VLOOKUP(B123,AN_MA_2022[],7,FALSE),"NA")</f>
        <v>NA</v>
      </c>
      <c r="H123" s="23" t="str">
        <f>IFERROR(VLOOKUP(B123,AN_MA_2022[],8,FALSE),"NA")</f>
        <v>NA</v>
      </c>
    </row>
    <row r="124" spans="2:8" x14ac:dyDescent="0.25">
      <c r="B124" s="62">
        <v>111</v>
      </c>
      <c r="C124" s="24" t="s">
        <v>116</v>
      </c>
      <c r="D124" s="63" t="s">
        <v>67</v>
      </c>
      <c r="E124" s="23" t="str">
        <f>IFERROR(VLOOKUP(B124,AN_MA_2022[],4,FALSE),"NA")</f>
        <v>NA</v>
      </c>
      <c r="F124" s="23" t="str">
        <f>IFERROR(VLOOKUP(B124,AN_MA_2022[],5,FALSE),"NA")</f>
        <v>NA</v>
      </c>
      <c r="G124" s="23" t="str">
        <f>IFERROR(VLOOKUP(B124,AN_MA_2022[],7,FALSE),"NA")</f>
        <v>NA</v>
      </c>
      <c r="H124" s="23" t="str">
        <f>IFERROR(VLOOKUP(B124,AN_MA_2022[],8,FALSE),"NA")</f>
        <v>NA</v>
      </c>
    </row>
    <row r="125" spans="2:8" x14ac:dyDescent="0.25">
      <c r="B125" s="62">
        <v>112</v>
      </c>
      <c r="C125" s="24" t="s">
        <v>116</v>
      </c>
      <c r="D125" s="63" t="s">
        <v>68</v>
      </c>
      <c r="E125" s="23" t="str">
        <f>IFERROR(VLOOKUP(B125,AN_MA_2022[],4,FALSE),"NA")</f>
        <v>NA</v>
      </c>
      <c r="F125" s="23" t="str">
        <f>IFERROR(VLOOKUP(B125,AN_MA_2022[],5,FALSE),"NA")</f>
        <v>NA</v>
      </c>
      <c r="G125" s="23" t="str">
        <f>IFERROR(VLOOKUP(B125,AN_MA_2022[],7,FALSE),"NA")</f>
        <v>NA</v>
      </c>
      <c r="H125" s="23" t="str">
        <f>IFERROR(VLOOKUP(B125,AN_MA_2022[],8,FALSE),"NA")</f>
        <v>NA</v>
      </c>
    </row>
    <row r="126" spans="2:8" x14ac:dyDescent="0.25">
      <c r="B126" s="62">
        <v>113</v>
      </c>
      <c r="C126" s="24" t="s">
        <v>116</v>
      </c>
      <c r="D126" s="63" t="s">
        <v>69</v>
      </c>
      <c r="E126" s="23" t="str">
        <f>IFERROR(VLOOKUP(B126,AN_MA_2022[],4,FALSE),"NA")</f>
        <v>NA</v>
      </c>
      <c r="F126" s="23" t="str">
        <f>IFERROR(VLOOKUP(B126,AN_MA_2022[],5,FALSE),"NA")</f>
        <v>NA</v>
      </c>
      <c r="G126" s="23" t="str">
        <f>IFERROR(VLOOKUP(B126,AN_MA_2022[],7,FALSE),"NA")</f>
        <v>NA</v>
      </c>
      <c r="H126" s="23" t="str">
        <f>IFERROR(VLOOKUP(B126,AN_MA_2022[],8,FALSE),"NA")</f>
        <v>NA</v>
      </c>
    </row>
    <row r="127" spans="2:8" ht="30" x14ac:dyDescent="0.25">
      <c r="B127" s="62">
        <v>114</v>
      </c>
      <c r="C127" s="24" t="s">
        <v>116</v>
      </c>
      <c r="D127" s="63" t="s">
        <v>70</v>
      </c>
      <c r="E127" s="23" t="str">
        <f>IFERROR(VLOOKUP(B127,AN_MA_2022[],4,FALSE),"NA")</f>
        <v>NA</v>
      </c>
      <c r="F127" s="23" t="str">
        <f>IFERROR(VLOOKUP(B127,AN_MA_2022[],5,FALSE),"NA")</f>
        <v>NA</v>
      </c>
      <c r="G127" s="23" t="str">
        <f>IFERROR(VLOOKUP(B127,AN_MA_2022[],7,FALSE),"NA")</f>
        <v>NA</v>
      </c>
      <c r="H127" s="23" t="str">
        <f>IFERROR(VLOOKUP(B127,AN_MA_2022[],8,FALSE),"NA")</f>
        <v>NA</v>
      </c>
    </row>
    <row r="128" spans="2:8" x14ac:dyDescent="0.25">
      <c r="B128" s="62">
        <v>115</v>
      </c>
      <c r="C128" s="24" t="s">
        <v>116</v>
      </c>
      <c r="D128" s="63" t="s">
        <v>71</v>
      </c>
      <c r="E128" s="23" t="str">
        <f>IFERROR(VLOOKUP(B128,AN_MA_2022[],4,FALSE),"NA")</f>
        <v>NA</v>
      </c>
      <c r="F128" s="23" t="str">
        <f>IFERROR(VLOOKUP(B128,AN_MA_2022[],5,FALSE),"NA")</f>
        <v>NA</v>
      </c>
      <c r="G128" s="23" t="str">
        <f>IFERROR(VLOOKUP(B128,AN_MA_2022[],7,FALSE),"NA")</f>
        <v>NA</v>
      </c>
      <c r="H128" s="23" t="str">
        <f>IFERROR(VLOOKUP(B128,AN_MA_2022[],8,FALSE),"NA")</f>
        <v>NA</v>
      </c>
    </row>
    <row r="129" spans="2:8" x14ac:dyDescent="0.25">
      <c r="B129" s="62">
        <v>116</v>
      </c>
      <c r="C129" s="24" t="s">
        <v>116</v>
      </c>
      <c r="D129" s="63" t="s">
        <v>72</v>
      </c>
      <c r="E129" s="23" t="str">
        <f>IFERROR(VLOOKUP(B129,AN_MA_2022[],4,FALSE),"NA")</f>
        <v>NA</v>
      </c>
      <c r="F129" s="23" t="str">
        <f>IFERROR(VLOOKUP(B129,AN_MA_2022[],5,FALSE),"NA")</f>
        <v>NA</v>
      </c>
      <c r="G129" s="23" t="str">
        <f>IFERROR(VLOOKUP(B129,AN_MA_2022[],7,FALSE),"NA")</f>
        <v>NA</v>
      </c>
      <c r="H129" s="23" t="str">
        <f>IFERROR(VLOOKUP(B129,AN_MA_2022[],8,FALSE),"NA")</f>
        <v>NA</v>
      </c>
    </row>
    <row r="130" spans="2:8" x14ac:dyDescent="0.25">
      <c r="B130" s="62">
        <v>117</v>
      </c>
      <c r="C130" s="24" t="s">
        <v>116</v>
      </c>
      <c r="D130" s="63" t="s">
        <v>73</v>
      </c>
      <c r="E130" s="23" t="str">
        <f>IFERROR(VLOOKUP(B130,AN_MA_2022[],4,FALSE),"NA")</f>
        <v>NA</v>
      </c>
      <c r="F130" s="23" t="str">
        <f>IFERROR(VLOOKUP(B130,AN_MA_2022[],5,FALSE),"NA")</f>
        <v>NA</v>
      </c>
      <c r="G130" s="23" t="str">
        <f>IFERROR(VLOOKUP(B130,AN_MA_2022[],7,FALSE),"NA")</f>
        <v>NA</v>
      </c>
      <c r="H130" s="23" t="str">
        <f>IFERROR(VLOOKUP(B130,AN_MA_2022[],8,FALSE),"NA")</f>
        <v>NA</v>
      </c>
    </row>
    <row r="131" spans="2:8" x14ac:dyDescent="0.25">
      <c r="B131" s="62">
        <v>118</v>
      </c>
      <c r="C131" s="24" t="s">
        <v>116</v>
      </c>
      <c r="D131" s="63" t="s">
        <v>74</v>
      </c>
      <c r="E131" s="23" t="str">
        <f>IFERROR(VLOOKUP(B131,AN_MA_2022[],4,FALSE),"NA")</f>
        <v>NA</v>
      </c>
      <c r="F131" s="23" t="str">
        <f>IFERROR(VLOOKUP(B131,AN_MA_2022[],5,FALSE),"NA")</f>
        <v>NA</v>
      </c>
      <c r="G131" s="23" t="str">
        <f>IFERROR(VLOOKUP(B131,AN_MA_2022[],7,FALSE),"NA")</f>
        <v>NA</v>
      </c>
      <c r="H131" s="23" t="str">
        <f>IFERROR(VLOOKUP(B131,AN_MA_2022[],8,FALSE),"NA")</f>
        <v>NA</v>
      </c>
    </row>
    <row r="132" spans="2:8" x14ac:dyDescent="0.25">
      <c r="B132" s="62">
        <v>119</v>
      </c>
      <c r="C132" s="24" t="s">
        <v>116</v>
      </c>
      <c r="D132" s="63" t="s">
        <v>75</v>
      </c>
      <c r="E132" s="23" t="str">
        <f>IFERROR(VLOOKUP(B132,AN_MA_2022[],4,FALSE),"NA")</f>
        <v>NA</v>
      </c>
      <c r="F132" s="23" t="str">
        <f>IFERROR(VLOOKUP(B132,AN_MA_2022[],5,FALSE),"NA")</f>
        <v>NA</v>
      </c>
      <c r="G132" s="23" t="str">
        <f>IFERROR(VLOOKUP(B132,AN_MA_2022[],7,FALSE),"NA")</f>
        <v>NA</v>
      </c>
      <c r="H132" s="23" t="str">
        <f>IFERROR(VLOOKUP(B132,AN_MA_2022[],8,FALSE),"NA")</f>
        <v>NA</v>
      </c>
    </row>
    <row r="133" spans="2:8" x14ac:dyDescent="0.25">
      <c r="B133" s="62">
        <v>120</v>
      </c>
      <c r="C133" s="24" t="s">
        <v>116</v>
      </c>
      <c r="D133" s="63" t="s">
        <v>76</v>
      </c>
      <c r="E133" s="23" t="str">
        <f>IFERROR(VLOOKUP(B133,AN_MA_2022[],4,FALSE),"NA")</f>
        <v>NA</v>
      </c>
      <c r="F133" s="23" t="str">
        <f>IFERROR(VLOOKUP(B133,AN_MA_2022[],5,FALSE),"NA")</f>
        <v>NA</v>
      </c>
      <c r="G133" s="23" t="str">
        <f>IFERROR(VLOOKUP(B133,AN_MA_2022[],7,FALSE),"NA")</f>
        <v>NA</v>
      </c>
      <c r="H133" s="23" t="str">
        <f>IFERROR(VLOOKUP(B133,AN_MA_2022[],8,FALSE),"NA")</f>
        <v>NA</v>
      </c>
    </row>
    <row r="134" spans="2:8" x14ac:dyDescent="0.25">
      <c r="B134" s="62">
        <v>121</v>
      </c>
      <c r="C134" s="24" t="s">
        <v>116</v>
      </c>
      <c r="D134" s="63" t="s">
        <v>77</v>
      </c>
      <c r="E134" s="23" t="str">
        <f>IFERROR(VLOOKUP(B134,AN_MA_2022[],4,FALSE),"NA")</f>
        <v>NA</v>
      </c>
      <c r="F134" s="23" t="str">
        <f>IFERROR(VLOOKUP(B134,AN_MA_2022[],5,FALSE),"NA")</f>
        <v>NA</v>
      </c>
      <c r="G134" s="23" t="str">
        <f>IFERROR(VLOOKUP(B134,AN_MA_2022[],7,FALSE),"NA")</f>
        <v>NA</v>
      </c>
      <c r="H134" s="23" t="str">
        <f>IFERROR(VLOOKUP(B134,AN_MA_2022[],8,FALSE),"NA")</f>
        <v>NA</v>
      </c>
    </row>
    <row r="135" spans="2:8" x14ac:dyDescent="0.25">
      <c r="B135" s="62">
        <v>122</v>
      </c>
      <c r="C135" s="24" t="s">
        <v>116</v>
      </c>
      <c r="D135" s="63" t="s">
        <v>78</v>
      </c>
      <c r="E135" s="23" t="str">
        <f>IFERROR(VLOOKUP(B135,AN_MA_2022[],4,FALSE),"NA")</f>
        <v>NA</v>
      </c>
      <c r="F135" s="23" t="str">
        <f>IFERROR(VLOOKUP(B135,AN_MA_2022[],5,FALSE),"NA")</f>
        <v>NA</v>
      </c>
      <c r="G135" s="23" t="str">
        <f>IFERROR(VLOOKUP(B135,AN_MA_2022[],7,FALSE),"NA")</f>
        <v>NA</v>
      </c>
      <c r="H135" s="23" t="str">
        <f>IFERROR(VLOOKUP(B135,AN_MA_2022[],8,FALSE),"NA")</f>
        <v>NA</v>
      </c>
    </row>
    <row r="136" spans="2:8" x14ac:dyDescent="0.25">
      <c r="B136" s="62">
        <v>123</v>
      </c>
      <c r="C136" s="24" t="s">
        <v>116</v>
      </c>
      <c r="D136" s="63" t="s">
        <v>79</v>
      </c>
      <c r="E136" s="23" t="str">
        <f>IFERROR(VLOOKUP(B136,AN_MA_2022[],4,FALSE),"NA")</f>
        <v>NA</v>
      </c>
      <c r="F136" s="23" t="str">
        <f>IFERROR(VLOOKUP(B136,AN_MA_2022[],5,FALSE),"NA")</f>
        <v>NA</v>
      </c>
      <c r="G136" s="23" t="str">
        <f>IFERROR(VLOOKUP(B136,AN_MA_2022[],7,FALSE),"NA")</f>
        <v>NA</v>
      </c>
      <c r="H136" s="23" t="str">
        <f>IFERROR(VLOOKUP(B136,AN_MA_2022[],8,FALSE),"NA")</f>
        <v>NA</v>
      </c>
    </row>
    <row r="137" spans="2:8" x14ac:dyDescent="0.25">
      <c r="B137" s="62">
        <v>124</v>
      </c>
      <c r="C137" s="24" t="s">
        <v>116</v>
      </c>
      <c r="D137" s="63" t="s">
        <v>80</v>
      </c>
      <c r="E137" s="23" t="str">
        <f>IFERROR(VLOOKUP(B137,AN_MA_2022[],4,FALSE),"NA")</f>
        <v>NA</v>
      </c>
      <c r="F137" s="23" t="str">
        <f>IFERROR(VLOOKUP(B137,AN_MA_2022[],5,FALSE),"NA")</f>
        <v>NA</v>
      </c>
      <c r="G137" s="23" t="str">
        <f>IFERROR(VLOOKUP(B137,AN_MA_2022[],7,FALSE),"NA")</f>
        <v>NA</v>
      </c>
      <c r="H137" s="23" t="str">
        <f>IFERROR(VLOOKUP(B137,AN_MA_2022[],8,FALSE),"NA")</f>
        <v>NA</v>
      </c>
    </row>
    <row r="138" spans="2:8" x14ac:dyDescent="0.25">
      <c r="B138" s="62">
        <v>125</v>
      </c>
      <c r="C138" s="24" t="s">
        <v>116</v>
      </c>
      <c r="D138" s="63" t="s">
        <v>81</v>
      </c>
      <c r="E138" s="23" t="str">
        <f>IFERROR(VLOOKUP(B138,AN_MA_2022[],4,FALSE),"NA")</f>
        <v>NA</v>
      </c>
      <c r="F138" s="23" t="str">
        <f>IFERROR(VLOOKUP(B138,AN_MA_2022[],5,FALSE),"NA")</f>
        <v>NA</v>
      </c>
      <c r="G138" s="23" t="str">
        <f>IFERROR(VLOOKUP(B138,AN_MA_2022[],7,FALSE),"NA")</f>
        <v>NA</v>
      </c>
      <c r="H138" s="23" t="str">
        <f>IFERROR(VLOOKUP(B138,AN_MA_2022[],8,FALSE),"NA")</f>
        <v>NA</v>
      </c>
    </row>
    <row r="139" spans="2:8" x14ac:dyDescent="0.25">
      <c r="B139" s="62">
        <v>126</v>
      </c>
      <c r="C139" s="24" t="s">
        <v>116</v>
      </c>
      <c r="D139" s="63" t="s">
        <v>82</v>
      </c>
      <c r="E139" s="23" t="str">
        <f>IFERROR(VLOOKUP(B139,AN_MA_2022[],4,FALSE),"NA")</f>
        <v>NA</v>
      </c>
      <c r="F139" s="23" t="str">
        <f>IFERROR(VLOOKUP(B139,AN_MA_2022[],5,FALSE),"NA")</f>
        <v>NA</v>
      </c>
      <c r="G139" s="23" t="str">
        <f>IFERROR(VLOOKUP(B139,AN_MA_2022[],7,FALSE),"NA")</f>
        <v>NA</v>
      </c>
      <c r="H139" s="23" t="str">
        <f>IFERROR(VLOOKUP(B139,AN_MA_2022[],8,FALSE),"NA")</f>
        <v>NA</v>
      </c>
    </row>
    <row r="140" spans="2:8" x14ac:dyDescent="0.25">
      <c r="B140" s="62">
        <v>127</v>
      </c>
      <c r="C140" s="24" t="s">
        <v>116</v>
      </c>
      <c r="D140" s="63" t="s">
        <v>83</v>
      </c>
      <c r="E140" s="23" t="str">
        <f>IFERROR(VLOOKUP(B140,AN_MA_2022[],4,FALSE),"NA")</f>
        <v>NA</v>
      </c>
      <c r="F140" s="23" t="str">
        <f>IFERROR(VLOOKUP(B140,AN_MA_2022[],5,FALSE),"NA")</f>
        <v>NA</v>
      </c>
      <c r="G140" s="23" t="str">
        <f>IFERROR(VLOOKUP(B140,AN_MA_2022[],7,FALSE),"NA")</f>
        <v>NA</v>
      </c>
      <c r="H140" s="23" t="str">
        <f>IFERROR(VLOOKUP(B140,AN_MA_2022[],8,FALSE),"NA")</f>
        <v>NA</v>
      </c>
    </row>
    <row r="141" spans="2:8" x14ac:dyDescent="0.25">
      <c r="B141" s="62">
        <v>128</v>
      </c>
      <c r="C141" s="24" t="s">
        <v>116</v>
      </c>
      <c r="D141" s="63" t="s">
        <v>84</v>
      </c>
      <c r="E141" s="23" t="str">
        <f>IFERROR(VLOOKUP(B141,AN_MA_2022[],4,FALSE),"NA")</f>
        <v>NA</v>
      </c>
      <c r="F141" s="23" t="str">
        <f>IFERROR(VLOOKUP(B141,AN_MA_2022[],5,FALSE),"NA")</f>
        <v>NA</v>
      </c>
      <c r="G141" s="23" t="str">
        <f>IFERROR(VLOOKUP(B141,AN_MA_2022[],7,FALSE),"NA")</f>
        <v>NA</v>
      </c>
      <c r="H141" s="23" t="str">
        <f>IFERROR(VLOOKUP(B141,AN_MA_2022[],8,FALSE),"NA")</f>
        <v>NA</v>
      </c>
    </row>
    <row r="142" spans="2:8" x14ac:dyDescent="0.25">
      <c r="B142" s="62">
        <v>129</v>
      </c>
      <c r="C142" s="24" t="s">
        <v>116</v>
      </c>
      <c r="D142" s="63" t="s">
        <v>85</v>
      </c>
      <c r="E142" s="23" t="str">
        <f>IFERROR(VLOOKUP(B142,AN_MA_2022[],4,FALSE),"NA")</f>
        <v>NA</v>
      </c>
      <c r="F142" s="23" t="str">
        <f>IFERROR(VLOOKUP(B142,AN_MA_2022[],5,FALSE),"NA")</f>
        <v>NA</v>
      </c>
      <c r="G142" s="23" t="str">
        <f>IFERROR(VLOOKUP(B142,AN_MA_2022[],7,FALSE),"NA")</f>
        <v>NA</v>
      </c>
      <c r="H142" s="23" t="str">
        <f>IFERROR(VLOOKUP(B142,AN_MA_2022[],8,FALSE),"NA")</f>
        <v>NA</v>
      </c>
    </row>
    <row r="143" spans="2:8" x14ac:dyDescent="0.25">
      <c r="B143" s="62">
        <v>130</v>
      </c>
      <c r="C143" s="24" t="s">
        <v>116</v>
      </c>
      <c r="D143" s="63" t="s">
        <v>86</v>
      </c>
      <c r="E143" s="23" t="str">
        <f>IFERROR(VLOOKUP(B143,AN_MA_2022[],4,FALSE),"NA")</f>
        <v>NA</v>
      </c>
      <c r="F143" s="23" t="str">
        <f>IFERROR(VLOOKUP(B143,AN_MA_2022[],5,FALSE),"NA")</f>
        <v>NA</v>
      </c>
      <c r="G143" s="23" t="str">
        <f>IFERROR(VLOOKUP(B143,AN_MA_2022[],7,FALSE),"NA")</f>
        <v>NA</v>
      </c>
      <c r="H143" s="23" t="str">
        <f>IFERROR(VLOOKUP(B143,AN_MA_2022[],8,FALSE),"NA")</f>
        <v>NA</v>
      </c>
    </row>
    <row r="144" spans="2:8" x14ac:dyDescent="0.25">
      <c r="B144" s="62">
        <v>131</v>
      </c>
      <c r="C144" s="24" t="s">
        <v>116</v>
      </c>
      <c r="D144" s="63" t="s">
        <v>87</v>
      </c>
      <c r="E144" s="23" t="str">
        <f>IFERROR(VLOOKUP(B144,AN_MA_2022[],4,FALSE),"NA")</f>
        <v>NA</v>
      </c>
      <c r="F144" s="23" t="str">
        <f>IFERROR(VLOOKUP(B144,AN_MA_2022[],5,FALSE),"NA")</f>
        <v>NA</v>
      </c>
      <c r="G144" s="23" t="str">
        <f>IFERROR(VLOOKUP(B144,AN_MA_2022[],7,FALSE),"NA")</f>
        <v>NA</v>
      </c>
      <c r="H144" s="23" t="str">
        <f>IFERROR(VLOOKUP(B144,AN_MA_2022[],8,FALSE),"NA")</f>
        <v>NA</v>
      </c>
    </row>
  </sheetData>
  <sheetProtection algorithmName="SHA-512" hashValue="sqjilgD1J239Lb1Gio1EaP3JH8xaj4t7OWcMjTAEY74bTl7Sq5A4Bqc/gkdEslHvjOf8NGJJ1wH99FWJc8HFOQ==" saltValue="5BSk50uDL8T3o7lOSzcP/w==" spinCount="100000" sheet="1" objects="1" scenarios="1"/>
  <mergeCells count="22">
    <mergeCell ref="E6:H6"/>
    <mergeCell ref="B112:B114"/>
    <mergeCell ref="C112:C114"/>
    <mergeCell ref="D112:D114"/>
    <mergeCell ref="E113:F113"/>
    <mergeCell ref="G113:H113"/>
    <mergeCell ref="E112:H112"/>
    <mergeCell ref="B6:B7"/>
    <mergeCell ref="C6:C7"/>
    <mergeCell ref="D6:D7"/>
    <mergeCell ref="B41:B43"/>
    <mergeCell ref="C41:C43"/>
    <mergeCell ref="D41:D43"/>
    <mergeCell ref="E41:L41"/>
    <mergeCell ref="G42:H42"/>
    <mergeCell ref="B77:B78"/>
    <mergeCell ref="C77:C78"/>
    <mergeCell ref="D77:D78"/>
    <mergeCell ref="E77:F77"/>
    <mergeCell ref="K42:L42"/>
    <mergeCell ref="E42:F42"/>
    <mergeCell ref="I42:J42"/>
  </mergeCells>
  <conditionalFormatting sqref="E8:H37 E44:L73 E79:F108 E115:H144">
    <cfRule type="cellIs" dxfId="1" priority="13" operator="lessThan">
      <formula>0.4</formula>
    </cfRule>
  </conditionalFormatting>
  <conditionalFormatting sqref="E44:L73 E115:H144">
    <cfRule type="cellIs" dxfId="0" priority="9" operator="lessThan">
      <formula>30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CAD4CE2BC3A44A983A027F60757C3D" ma:contentTypeVersion="12" ma:contentTypeDescription="Create a new document." ma:contentTypeScope="" ma:versionID="9cceaec74829287d771df8764df584e4">
  <xsd:schema xmlns:xsd="http://www.w3.org/2001/XMLSchema" xmlns:xs="http://www.w3.org/2001/XMLSchema" xmlns:p="http://schemas.microsoft.com/office/2006/metadata/properties" xmlns:ns2="b58c3a01-6d6f-4f2f-b2dd-2f5e471462df" xmlns:ns3="d29a8555-db37-4257-91ea-e6d336cdedf2" targetNamespace="http://schemas.microsoft.com/office/2006/metadata/properties" ma:root="true" ma:fieldsID="4930f7e81b6a10349a2824a76f143795" ns2:_="" ns3:_="">
    <xsd:import namespace="b58c3a01-6d6f-4f2f-b2dd-2f5e471462df"/>
    <xsd:import namespace="d29a8555-db37-4257-91ea-e6d336cded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8c3a01-6d6f-4f2f-b2dd-2f5e471462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9a8555-db37-4257-91ea-e6d336cdedf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4CDB4B-D821-4CD1-B8C7-C358CCD27D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8c3a01-6d6f-4f2f-b2dd-2f5e471462df"/>
    <ds:schemaRef ds:uri="d29a8555-db37-4257-91ea-e6d336cded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0DDC61-2346-4601-8BF8-55191E74FCDB}">
  <ds:schemaRefs>
    <ds:schemaRef ds:uri="d29a8555-db37-4257-91ea-e6d336cdedf2"/>
    <ds:schemaRef ds:uri="http://schemas.microsoft.com/office/2006/metadata/properties"/>
    <ds:schemaRef ds:uri="http://purl.org/dc/dcmitype/"/>
    <ds:schemaRef ds:uri="http://purl.org/dc/terms/"/>
    <ds:schemaRef ds:uri="b58c3a01-6d6f-4f2f-b2dd-2f5e471462df"/>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372A49E-AB77-47B7-8B70-EC8E9D7D7B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Contents</vt:lpstr>
      <vt:lpstr>Reference Tables</vt:lpstr>
      <vt:lpstr>Commercial - 2022</vt:lpstr>
      <vt:lpstr>Medicare Advantage - 2022</vt:lpstr>
      <vt:lpstr>Mandatory Questions</vt:lpstr>
      <vt:lpstr>Validation by Market</vt:lpstr>
      <vt:lpstr>Validation by Advanced Network</vt:lpstr>
      <vt:lpstr>Insurer_Org_ID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 Flaherty</dc:creator>
  <cp:lastModifiedBy>Grace Flaherty</cp:lastModifiedBy>
  <dcterms:created xsi:type="dcterms:W3CDTF">2022-02-08T18:13:40Z</dcterms:created>
  <dcterms:modified xsi:type="dcterms:W3CDTF">2023-05-17T01:56:02Z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0x010100D2CAD4CE2BC3A44A983A027F60757C3D</vt:lpwstr>
  </property>
  <property fmtid="{D5CDD505-2E9C-101B-9397-08002B2CF9AE}" pid="3" name="MediaServiceImageTags">
    <vt:lpwstr/>
  </property>
</Properties>
</file>