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autoCompressPictures="0"/>
  <mc:AlternateContent xmlns:mc="http://schemas.openxmlformats.org/markup-compatibility/2006">
    <mc:Choice Requires="x15">
      <x15ac:absPath xmlns:x15ac="http://schemas.microsoft.com/office/spreadsheetml/2010/11/ac" url="https://ctgovexec-my.sharepoint.com/personal/hanna_nagy_ct_gov/Documents/Quality Council DRAFTS/2023/2023_4_20/"/>
    </mc:Choice>
  </mc:AlternateContent>
  <xr:revisionPtr revIDLastSave="108" documentId="8_{0D0FF052-AB41-4CD3-88E3-B536BBE4C418}" xr6:coauthVersionLast="47" xr6:coauthVersionMax="47" xr10:uidLastSave="{8E16A14B-5880-412F-9970-A6D5FB642600}"/>
  <workbookProtection workbookAlgorithmName="SHA-512" workbookHashValue="CrikEpmQbzMFHiaGKCa8sL+YzOC2g18KCSsW3ENz6JB/NC2WrPvR018ndM+636lzwYwfMzg6X3VtGeNfkfcM2Q==" workbookSaltValue="Zk2F4RghjdX5aYNw7J8ugw==" workbookSpinCount="100000" lockStructure="1"/>
  <bookViews>
    <workbookView xWindow="-120" yWindow="-120" windowWidth="29040" windowHeight="15840" firstSheet="1" activeTab="4" xr2:uid="{8FF7B277-8DBF-4127-97C5-EADFC98ECCD1}"/>
  </bookViews>
  <sheets>
    <sheet name="Alignment Tool" sheetId="5" state="hidden" r:id="rId1"/>
    <sheet name="CT Aligned Measure Set" sheetId="1" r:id="rId2"/>
    <sheet name="Summary Sheet" sheetId="6" state="hidden" r:id="rId3"/>
    <sheet name="Measure Crosswalk" sheetId="14" state="hidden" r:id="rId4"/>
    <sheet name="Links to Source Documents" sheetId="11" r:id="rId5"/>
    <sheet name="Sheet1" sheetId="7" state="hidden" r:id="rId6"/>
    <sheet name="Sheet2" sheetId="13" state="hidden" r:id="rId7"/>
  </sheets>
  <externalReferences>
    <externalReference r:id="rId8"/>
  </externalReferences>
  <definedNames>
    <definedName name="_ftnref1" localSheetId="4">'Links to Source Documents'!$E$3</definedName>
    <definedName name="_Hlk99298584" localSheetId="4">'Links to Source Documents'!$E$4</definedName>
    <definedName name="details" localSheetId="3">[1]!Table3[details]</definedName>
    <definedName name="details">Table3[details]</definedName>
    <definedName name="_xlnm.Print_Area" localSheetId="4">'Links to Source Documents'!$A$2:$F$13</definedName>
    <definedName name="_xlnm.Print_Area" localSheetId="3">'Measure Crosswalk'!$A$1:$AI$169</definedName>
    <definedName name="_xlnm.Print_Titles" localSheetId="1">'CT Aligned Measure Set'!$A:$C,'CT Aligned Measure Set'!$1:$5</definedName>
    <definedName name="_xlnm.Print_Titles" localSheetId="4">'Links to Source Documents'!$2:$2</definedName>
    <definedName name="_xlnm.Print_Titles" localSheetId="3">'Measure Crosswalk'!$A:$C,'Measure Crosswalk'!$3:$3</definedName>
    <definedName name="_xlnm.Print_Titles" localSheetId="2">'Summary Sheet'!$2:$2</definedName>
    <definedName name="selection_criteria" localSheetId="3">[1]!Table3[selection_criteria]</definedName>
    <definedName name="selection_criteria">Table3[selection_criteria]</definedName>
    <definedName name="selection_criteria_a">Sheet2!$A$23:$A$37</definedName>
    <definedName name="selection_criteria_b">Sheet2!$B$23:$B$37</definedName>
    <definedName name="selection_criteria_c">Sheet2!$C$23:$C$37</definedName>
    <definedName name="selection_criteria_d">Sheet2!$D$23:$D$37</definedName>
    <definedName name="selection_criteria_e">Sheet2!$E$23:$E$37</definedName>
    <definedName name="selection_criteria_f">Sheet2!$F$23:$F$37</definedName>
    <definedName name="selection_criteria_g">Sheet2!$G$23:$G$37</definedName>
    <definedName name="selection_criteria_h">Sheet2!$H$23:$H$37</definedName>
    <definedName name="selection_criteria_i">Sheet2!$I$23:$I$37</definedName>
    <definedName name="selection_criteria_j">Sheet2!$J$23:$J$37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G18" i="1" l="1"/>
  <c r="CF18" i="1"/>
  <c r="CE18" i="1"/>
  <c r="CD18" i="1"/>
  <c r="CC18" i="1"/>
  <c r="CB18" i="1"/>
  <c r="CA18" i="1"/>
  <c r="BZ18" i="1"/>
  <c r="BY18" i="1"/>
  <c r="BX18" i="1"/>
  <c r="BW18" i="1"/>
  <c r="BV18" i="1"/>
  <c r="BU18" i="1"/>
  <c r="BT18" i="1"/>
  <c r="BS18" i="1"/>
  <c r="BR18" i="1"/>
  <c r="BQ18" i="1"/>
  <c r="BP18" i="1"/>
  <c r="BO18" i="1"/>
  <c r="BN18" i="1"/>
  <c r="CG32" i="1"/>
  <c r="CF32" i="1"/>
  <c r="CE32" i="1"/>
  <c r="CD32" i="1"/>
  <c r="CC32" i="1"/>
  <c r="CB32" i="1"/>
  <c r="CA32" i="1"/>
  <c r="BZ32" i="1"/>
  <c r="BY32" i="1"/>
  <c r="BX32" i="1"/>
  <c r="BW32" i="1"/>
  <c r="BV32" i="1"/>
  <c r="BU32" i="1"/>
  <c r="BT32" i="1"/>
  <c r="BS32" i="1"/>
  <c r="BR32" i="1"/>
  <c r="BQ32" i="1"/>
  <c r="BP32" i="1"/>
  <c r="BO32" i="1"/>
  <c r="BN32" i="1"/>
  <c r="CG20" i="1"/>
  <c r="CF20" i="1"/>
  <c r="CE20" i="1"/>
  <c r="CD20" i="1"/>
  <c r="CC20" i="1"/>
  <c r="CB20" i="1"/>
  <c r="CA20" i="1"/>
  <c r="BZ20" i="1"/>
  <c r="BY20" i="1"/>
  <c r="BX20" i="1"/>
  <c r="BW20" i="1"/>
  <c r="BV20" i="1"/>
  <c r="BU20" i="1"/>
  <c r="BT20" i="1"/>
  <c r="BS20" i="1"/>
  <c r="BR20" i="1"/>
  <c r="BQ20" i="1"/>
  <c r="BP20" i="1"/>
  <c r="BO20" i="1"/>
  <c r="BN20" i="1"/>
  <c r="CG23" i="1"/>
  <c r="CF23" i="1"/>
  <c r="CE23" i="1"/>
  <c r="CD23" i="1"/>
  <c r="CC23" i="1"/>
  <c r="CB23" i="1"/>
  <c r="CA23" i="1"/>
  <c r="BZ23" i="1"/>
  <c r="BY23" i="1"/>
  <c r="BX23" i="1"/>
  <c r="BW23" i="1"/>
  <c r="BV23" i="1"/>
  <c r="BU23" i="1"/>
  <c r="BT23" i="1"/>
  <c r="BS23" i="1"/>
  <c r="BR23" i="1"/>
  <c r="BQ23" i="1"/>
  <c r="BP23" i="1"/>
  <c r="BO23" i="1"/>
  <c r="BN23" i="1"/>
  <c r="CG27" i="1"/>
  <c r="CF27" i="1"/>
  <c r="CE27" i="1"/>
  <c r="CD27" i="1"/>
  <c r="CC27" i="1"/>
  <c r="CB27" i="1"/>
  <c r="CA27" i="1"/>
  <c r="BZ27" i="1"/>
  <c r="BY27" i="1"/>
  <c r="BX27" i="1"/>
  <c r="BW27" i="1"/>
  <c r="BV27" i="1"/>
  <c r="BU27" i="1"/>
  <c r="BT27" i="1"/>
  <c r="BS27" i="1"/>
  <c r="BR27" i="1"/>
  <c r="BQ27" i="1"/>
  <c r="BP27" i="1"/>
  <c r="BO27" i="1"/>
  <c r="BN27" i="1"/>
  <c r="CG24" i="1"/>
  <c r="CF24" i="1"/>
  <c r="CE24" i="1"/>
  <c r="CD24" i="1"/>
  <c r="CC24" i="1"/>
  <c r="CB24" i="1"/>
  <c r="CA24" i="1"/>
  <c r="BZ24" i="1"/>
  <c r="BY24" i="1"/>
  <c r="BX24" i="1"/>
  <c r="BW24" i="1"/>
  <c r="BV24" i="1"/>
  <c r="BU24" i="1"/>
  <c r="BT24" i="1"/>
  <c r="BS24" i="1"/>
  <c r="BR24" i="1"/>
  <c r="BQ24" i="1"/>
  <c r="BP24" i="1"/>
  <c r="BO24" i="1"/>
  <c r="BN24" i="1"/>
  <c r="CG22" i="1"/>
  <c r="CF22" i="1"/>
  <c r="CE22" i="1"/>
  <c r="CD22" i="1"/>
  <c r="CC22" i="1"/>
  <c r="CB22" i="1"/>
  <c r="CA22" i="1"/>
  <c r="BZ22" i="1"/>
  <c r="BY22" i="1"/>
  <c r="BX22" i="1"/>
  <c r="BW22" i="1"/>
  <c r="BV22" i="1"/>
  <c r="BU22" i="1"/>
  <c r="BT22" i="1"/>
  <c r="BS22" i="1"/>
  <c r="BR22" i="1"/>
  <c r="BQ22" i="1"/>
  <c r="BP22" i="1"/>
  <c r="BO22" i="1"/>
  <c r="BN22" i="1"/>
  <c r="CG13" i="1"/>
  <c r="CF13" i="1"/>
  <c r="CE13" i="1"/>
  <c r="CD13" i="1"/>
  <c r="CC13" i="1"/>
  <c r="CB13" i="1"/>
  <c r="CA13" i="1"/>
  <c r="BZ13" i="1"/>
  <c r="BY13" i="1"/>
  <c r="BX13" i="1"/>
  <c r="BW13" i="1"/>
  <c r="BV13" i="1"/>
  <c r="BU13" i="1"/>
  <c r="BT13" i="1"/>
  <c r="BS13" i="1"/>
  <c r="BR13" i="1"/>
  <c r="BQ13" i="1"/>
  <c r="BP13" i="1"/>
  <c r="BO13" i="1"/>
  <c r="BN13" i="1"/>
  <c r="CG28" i="1"/>
  <c r="CF28" i="1"/>
  <c r="CE28" i="1"/>
  <c r="CD28" i="1"/>
  <c r="CC28" i="1"/>
  <c r="CB28" i="1"/>
  <c r="CA28" i="1"/>
  <c r="BZ28" i="1"/>
  <c r="BY28" i="1"/>
  <c r="BX28" i="1"/>
  <c r="BW28" i="1"/>
  <c r="BV28" i="1"/>
  <c r="BU28" i="1"/>
  <c r="BT28" i="1"/>
  <c r="BS28" i="1"/>
  <c r="BR28" i="1"/>
  <c r="BQ28" i="1"/>
  <c r="BP28" i="1"/>
  <c r="BO28" i="1"/>
  <c r="BN28" i="1"/>
  <c r="CG33" i="1"/>
  <c r="CF33" i="1"/>
  <c r="CE33" i="1"/>
  <c r="CD33" i="1"/>
  <c r="CC33" i="1"/>
  <c r="CB33" i="1"/>
  <c r="CA33" i="1"/>
  <c r="BZ33" i="1"/>
  <c r="BY33" i="1"/>
  <c r="BX33" i="1"/>
  <c r="BW33" i="1"/>
  <c r="BV33" i="1"/>
  <c r="BU33" i="1"/>
  <c r="BT33" i="1"/>
  <c r="BS33" i="1"/>
  <c r="BR33" i="1"/>
  <c r="BQ33" i="1"/>
  <c r="BP33" i="1"/>
  <c r="BO33" i="1"/>
  <c r="BN33" i="1"/>
  <c r="CG21" i="1"/>
  <c r="CF21" i="1"/>
  <c r="CE21" i="1"/>
  <c r="CD21" i="1"/>
  <c r="CC21" i="1"/>
  <c r="CB21" i="1"/>
  <c r="CA21" i="1"/>
  <c r="BZ21" i="1"/>
  <c r="BY21" i="1"/>
  <c r="BX21" i="1"/>
  <c r="BW21" i="1"/>
  <c r="BV21" i="1"/>
  <c r="BU21" i="1"/>
  <c r="BT21" i="1"/>
  <c r="BS21" i="1"/>
  <c r="BR21" i="1"/>
  <c r="BQ21" i="1"/>
  <c r="BP21" i="1"/>
  <c r="BO21" i="1"/>
  <c r="BN21" i="1"/>
  <c r="CG25" i="1"/>
  <c r="CF25" i="1"/>
  <c r="CE25" i="1"/>
  <c r="CD25" i="1"/>
  <c r="CC25" i="1"/>
  <c r="CB25" i="1"/>
  <c r="CA25" i="1"/>
  <c r="BZ25" i="1"/>
  <c r="BY25" i="1"/>
  <c r="BX25" i="1"/>
  <c r="BW25" i="1"/>
  <c r="BV25" i="1"/>
  <c r="BU25" i="1"/>
  <c r="BT25" i="1"/>
  <c r="BS25" i="1"/>
  <c r="BR25" i="1"/>
  <c r="BQ25" i="1"/>
  <c r="BP25" i="1"/>
  <c r="BO25" i="1"/>
  <c r="BN25" i="1"/>
  <c r="CG19" i="1"/>
  <c r="CF19" i="1"/>
  <c r="CE19" i="1"/>
  <c r="CD19" i="1"/>
  <c r="CC19" i="1"/>
  <c r="CB19" i="1"/>
  <c r="CA19" i="1"/>
  <c r="BZ19" i="1"/>
  <c r="BY19" i="1"/>
  <c r="BX19" i="1"/>
  <c r="BW19" i="1"/>
  <c r="BV19" i="1"/>
  <c r="BU19" i="1"/>
  <c r="BT19" i="1"/>
  <c r="BS19" i="1"/>
  <c r="BR19" i="1"/>
  <c r="BQ19" i="1"/>
  <c r="BP19" i="1"/>
  <c r="BO19" i="1"/>
  <c r="BN19" i="1"/>
  <c r="CG17" i="1"/>
  <c r="CF17" i="1"/>
  <c r="CE17" i="1"/>
  <c r="CD17" i="1"/>
  <c r="CC17" i="1"/>
  <c r="CB17" i="1"/>
  <c r="CA17" i="1"/>
  <c r="BZ17" i="1"/>
  <c r="BY17" i="1"/>
  <c r="BX17" i="1"/>
  <c r="BW17" i="1"/>
  <c r="BV17" i="1"/>
  <c r="BU17" i="1"/>
  <c r="BT17" i="1"/>
  <c r="BS17" i="1"/>
  <c r="BR17" i="1"/>
  <c r="BQ17" i="1"/>
  <c r="BP17" i="1"/>
  <c r="BO17" i="1"/>
  <c r="BN17" i="1"/>
  <c r="CG15" i="1"/>
  <c r="CF15" i="1"/>
  <c r="CE15" i="1"/>
  <c r="CD15" i="1"/>
  <c r="CC15" i="1"/>
  <c r="CB15" i="1"/>
  <c r="CA15" i="1"/>
  <c r="BZ15" i="1"/>
  <c r="BY15" i="1"/>
  <c r="BX15" i="1"/>
  <c r="BW15" i="1"/>
  <c r="BV15" i="1"/>
  <c r="BU15" i="1"/>
  <c r="BT15" i="1"/>
  <c r="BS15" i="1"/>
  <c r="BR15" i="1"/>
  <c r="BQ15" i="1"/>
  <c r="BP15" i="1"/>
  <c r="BO15" i="1"/>
  <c r="BN15" i="1"/>
  <c r="CG16" i="1"/>
  <c r="CF16" i="1"/>
  <c r="CE16" i="1"/>
  <c r="CD16" i="1"/>
  <c r="CC16" i="1"/>
  <c r="CB16" i="1"/>
  <c r="CA16" i="1"/>
  <c r="BZ16" i="1"/>
  <c r="BY16" i="1"/>
  <c r="BX16" i="1"/>
  <c r="BW16" i="1"/>
  <c r="BV16" i="1"/>
  <c r="BU16" i="1"/>
  <c r="BT16" i="1"/>
  <c r="BS16" i="1"/>
  <c r="BR16" i="1"/>
  <c r="BQ16" i="1"/>
  <c r="BP16" i="1"/>
  <c r="BO16" i="1"/>
  <c r="BN16" i="1"/>
  <c r="CG8" i="1"/>
  <c r="CF8" i="1"/>
  <c r="CE8" i="1"/>
  <c r="CD8" i="1"/>
  <c r="CC8" i="1"/>
  <c r="CB8" i="1"/>
  <c r="CA8" i="1"/>
  <c r="BZ8" i="1"/>
  <c r="BY8" i="1"/>
  <c r="BX8" i="1"/>
  <c r="BW8" i="1"/>
  <c r="BV8" i="1"/>
  <c r="BU8" i="1"/>
  <c r="BT8" i="1"/>
  <c r="BS8" i="1"/>
  <c r="BR8" i="1"/>
  <c r="BQ8" i="1"/>
  <c r="BP8" i="1"/>
  <c r="BO8" i="1"/>
  <c r="BN8" i="1"/>
  <c r="CG12" i="1"/>
  <c r="CF12" i="1"/>
  <c r="CE12" i="1"/>
  <c r="CD12" i="1"/>
  <c r="CC12" i="1"/>
  <c r="CB12" i="1"/>
  <c r="CA12" i="1"/>
  <c r="BZ12" i="1"/>
  <c r="BY12" i="1"/>
  <c r="BX12" i="1"/>
  <c r="BW12" i="1"/>
  <c r="BV12" i="1"/>
  <c r="BU12" i="1"/>
  <c r="BT12" i="1"/>
  <c r="BS12" i="1"/>
  <c r="BR12" i="1"/>
  <c r="BQ12" i="1"/>
  <c r="BP12" i="1"/>
  <c r="BO12" i="1"/>
  <c r="BN12" i="1"/>
  <c r="CG10" i="1"/>
  <c r="CF10" i="1"/>
  <c r="CE10" i="1"/>
  <c r="CD10" i="1"/>
  <c r="CC10" i="1"/>
  <c r="CB10" i="1"/>
  <c r="CA10" i="1"/>
  <c r="BZ10" i="1"/>
  <c r="BY10" i="1"/>
  <c r="BX10" i="1"/>
  <c r="BW10" i="1"/>
  <c r="BV10" i="1"/>
  <c r="BU10" i="1"/>
  <c r="BT10" i="1"/>
  <c r="BS10" i="1"/>
  <c r="BR10" i="1"/>
  <c r="BQ10" i="1"/>
  <c r="BP10" i="1"/>
  <c r="BO10" i="1"/>
  <c r="BN10" i="1"/>
  <c r="CG7" i="1"/>
  <c r="CF7" i="1"/>
  <c r="CE7" i="1"/>
  <c r="CD7" i="1"/>
  <c r="CC7" i="1"/>
  <c r="CB7" i="1"/>
  <c r="CA7" i="1"/>
  <c r="BZ7" i="1"/>
  <c r="BY7" i="1"/>
  <c r="BX7" i="1"/>
  <c r="BW7" i="1"/>
  <c r="BV7" i="1"/>
  <c r="BU7" i="1"/>
  <c r="BT7" i="1"/>
  <c r="BS7" i="1"/>
  <c r="BR7" i="1"/>
  <c r="BQ7" i="1"/>
  <c r="BP7" i="1"/>
  <c r="BO7" i="1"/>
  <c r="BN7" i="1"/>
  <c r="CG11" i="1"/>
  <c r="CF11" i="1"/>
  <c r="CE11" i="1"/>
  <c r="CD11" i="1"/>
  <c r="CC11" i="1"/>
  <c r="CA11" i="1" l="1"/>
  <c r="BZ11" i="1"/>
  <c r="BE11" i="1" s="1"/>
  <c r="BE7" i="1"/>
  <c r="BE10" i="1"/>
  <c r="BE12" i="1"/>
  <c r="BE8" i="1"/>
  <c r="BE16" i="1"/>
  <c r="BE15" i="1"/>
  <c r="BE17" i="1"/>
  <c r="BE19" i="1"/>
  <c r="BE25" i="1"/>
  <c r="BE21" i="1"/>
  <c r="BE33" i="1"/>
  <c r="BE28" i="1"/>
  <c r="BE13" i="1"/>
  <c r="BE22" i="1"/>
  <c r="BE24" i="1"/>
  <c r="BE27" i="1"/>
  <c r="BE23" i="1"/>
  <c r="BE20" i="1"/>
  <c r="BE32" i="1"/>
  <c r="BE9" i="1"/>
  <c r="BE6" i="1"/>
  <c r="BE31" i="1"/>
  <c r="BE14" i="1"/>
  <c r="BE26" i="1"/>
  <c r="BE30" i="1"/>
  <c r="BE29" i="1"/>
  <c r="BE18" i="1"/>
  <c r="BY11" i="1"/>
  <c r="BX11" i="1"/>
  <c r="BW11" i="1"/>
  <c r="BV11" i="1"/>
  <c r="BU11" i="1"/>
  <c r="BD11" i="1" l="1"/>
  <c r="N11" i="1"/>
  <c r="N7" i="1"/>
  <c r="N10" i="1"/>
  <c r="N12" i="1"/>
  <c r="N8" i="1"/>
  <c r="N16" i="1"/>
  <c r="N15" i="1"/>
  <c r="N17" i="1"/>
  <c r="N19" i="1"/>
  <c r="N25" i="1"/>
  <c r="N21" i="1"/>
  <c r="N33" i="1"/>
  <c r="N28" i="1"/>
  <c r="N13" i="1"/>
  <c r="N22" i="1"/>
  <c r="N24" i="1"/>
  <c r="N27" i="1"/>
  <c r="N23" i="1"/>
  <c r="N20" i="1"/>
  <c r="N32" i="1"/>
  <c r="N18" i="1"/>
  <c r="CB11" i="1"/>
  <c r="BT11" i="1"/>
  <c r="BS11" i="1"/>
  <c r="BR11" i="1"/>
  <c r="BQ11" i="1"/>
  <c r="BP11" i="1"/>
  <c r="BO11" i="1"/>
  <c r="BN11" i="1"/>
  <c r="BB18" i="1"/>
  <c r="BB29" i="1"/>
  <c r="BB30" i="1"/>
  <c r="BB26" i="1"/>
  <c r="BB14" i="1"/>
  <c r="BB31" i="1"/>
  <c r="BB6" i="1"/>
  <c r="BB9" i="1"/>
  <c r="BB32" i="1"/>
  <c r="BB20" i="1"/>
  <c r="BB23" i="1"/>
  <c r="BB27" i="1"/>
  <c r="BB24" i="1"/>
  <c r="BB22" i="1"/>
  <c r="BB13" i="1"/>
  <c r="BB28" i="1"/>
  <c r="BB33" i="1"/>
  <c r="BB21" i="1"/>
  <c r="BB25" i="1"/>
  <c r="BB19" i="1"/>
  <c r="BB17" i="1"/>
  <c r="BB15" i="1"/>
  <c r="BB16" i="1"/>
  <c r="BB8" i="1"/>
  <c r="BB12" i="1"/>
  <c r="BB10" i="1"/>
  <c r="BB7" i="1"/>
  <c r="BC11" i="1" l="1"/>
  <c r="BF11" i="1"/>
  <c r="BD33" i="1"/>
  <c r="BD18" i="1"/>
  <c r="BD24" i="1"/>
  <c r="BD29" i="1"/>
  <c r="BD31" i="1"/>
  <c r="BD20" i="1"/>
  <c r="BD22" i="1"/>
  <c r="BD21" i="1"/>
  <c r="BD15" i="1"/>
  <c r="BD10" i="1"/>
  <c r="BD28" i="1"/>
  <c r="BD6" i="1"/>
  <c r="BD23" i="1"/>
  <c r="BD16" i="1"/>
  <c r="BD7" i="1"/>
  <c r="BD27" i="1"/>
  <c r="BD14" i="1"/>
  <c r="BD32" i="1"/>
  <c r="BD17" i="1"/>
  <c r="BD12" i="1"/>
  <c r="BD30" i="1"/>
  <c r="BD13" i="1"/>
  <c r="BD25" i="1"/>
  <c r="BD26" i="1"/>
  <c r="BD9" i="1"/>
  <c r="BD19" i="1"/>
  <c r="BD8" i="1"/>
  <c r="M11" i="1" l="1"/>
  <c r="M7" i="1"/>
  <c r="M10" i="1"/>
  <c r="M12" i="1"/>
  <c r="M8" i="1"/>
  <c r="M16" i="1"/>
  <c r="M15" i="1"/>
  <c r="M17" i="1"/>
  <c r="M19" i="1"/>
  <c r="M25" i="1"/>
  <c r="M21" i="1"/>
  <c r="M33" i="1"/>
  <c r="M28" i="1"/>
  <c r="M13" i="1"/>
  <c r="M22" i="1"/>
  <c r="M24" i="1"/>
  <c r="M27" i="1"/>
  <c r="M23" i="1"/>
  <c r="M20" i="1"/>
  <c r="M32" i="1"/>
  <c r="M18" i="1"/>
  <c r="L11" i="1"/>
  <c r="L7" i="1"/>
  <c r="L10" i="1"/>
  <c r="L12" i="1"/>
  <c r="L8" i="1"/>
  <c r="L16" i="1"/>
  <c r="L15" i="1"/>
  <c r="L17" i="1"/>
  <c r="L19" i="1"/>
  <c r="L25" i="1"/>
  <c r="L21" i="1"/>
  <c r="L33" i="1"/>
  <c r="L28" i="1"/>
  <c r="L13" i="1"/>
  <c r="L22" i="1"/>
  <c r="L24" i="1"/>
  <c r="L27" i="1"/>
  <c r="L23" i="1"/>
  <c r="L20" i="1"/>
  <c r="L32" i="1"/>
  <c r="L18" i="1"/>
  <c r="K11" i="1"/>
  <c r="K7" i="1"/>
  <c r="K10" i="1"/>
  <c r="K12" i="1"/>
  <c r="K8" i="1"/>
  <c r="K16" i="1"/>
  <c r="K15" i="1"/>
  <c r="K17" i="1"/>
  <c r="K19" i="1"/>
  <c r="K25" i="1"/>
  <c r="K21" i="1"/>
  <c r="K33" i="1"/>
  <c r="K28" i="1"/>
  <c r="K13" i="1"/>
  <c r="K22" i="1"/>
  <c r="K24" i="1"/>
  <c r="K27" i="1"/>
  <c r="K23" i="1"/>
  <c r="K20" i="1"/>
  <c r="K32" i="1"/>
  <c r="K18" i="1"/>
  <c r="J11" i="1"/>
  <c r="J7" i="1"/>
  <c r="J10" i="1"/>
  <c r="J12" i="1"/>
  <c r="J8" i="1"/>
  <c r="J16" i="1"/>
  <c r="J15" i="1"/>
  <c r="J17" i="1"/>
  <c r="J19" i="1"/>
  <c r="J25" i="1"/>
  <c r="J21" i="1"/>
  <c r="J33" i="1"/>
  <c r="J28" i="1"/>
  <c r="J13" i="1"/>
  <c r="J22" i="1"/>
  <c r="J24" i="1"/>
  <c r="J27" i="1"/>
  <c r="J23" i="1"/>
  <c r="J20" i="1"/>
  <c r="J32" i="1"/>
  <c r="J18" i="1"/>
  <c r="I11" i="1"/>
  <c r="I7" i="1"/>
  <c r="I10" i="1"/>
  <c r="I12" i="1"/>
  <c r="I8" i="1"/>
  <c r="I16" i="1"/>
  <c r="I15" i="1"/>
  <c r="I17" i="1"/>
  <c r="I19" i="1"/>
  <c r="I25" i="1"/>
  <c r="I21" i="1"/>
  <c r="I33" i="1"/>
  <c r="I28" i="1"/>
  <c r="I13" i="1"/>
  <c r="I22" i="1"/>
  <c r="I24" i="1"/>
  <c r="I27" i="1"/>
  <c r="I23" i="1"/>
  <c r="I20" i="1"/>
  <c r="I32" i="1"/>
  <c r="I18" i="1"/>
  <c r="H11" i="1"/>
  <c r="H7" i="1"/>
  <c r="H10" i="1"/>
  <c r="H12" i="1"/>
  <c r="H8" i="1"/>
  <c r="H16" i="1"/>
  <c r="H15" i="1"/>
  <c r="H17" i="1"/>
  <c r="H19" i="1"/>
  <c r="H25" i="1"/>
  <c r="H21" i="1"/>
  <c r="H33" i="1"/>
  <c r="H28" i="1"/>
  <c r="H13" i="1"/>
  <c r="H22" i="1"/>
  <c r="H24" i="1"/>
  <c r="H27" i="1"/>
  <c r="H23" i="1"/>
  <c r="H20" i="1"/>
  <c r="H32" i="1"/>
  <c r="H18" i="1"/>
  <c r="G11" i="1"/>
  <c r="G7" i="1"/>
  <c r="G10" i="1"/>
  <c r="G12" i="1"/>
  <c r="G8" i="1"/>
  <c r="G16" i="1"/>
  <c r="G15" i="1"/>
  <c r="G17" i="1"/>
  <c r="G19" i="1"/>
  <c r="G25" i="1"/>
  <c r="G21" i="1"/>
  <c r="G33" i="1"/>
  <c r="G28" i="1"/>
  <c r="G13" i="1"/>
  <c r="G22" i="1"/>
  <c r="G24" i="1"/>
  <c r="G27" i="1"/>
  <c r="G23" i="1"/>
  <c r="G20" i="1"/>
  <c r="G32" i="1"/>
  <c r="G18" i="1"/>
  <c r="F11" i="1"/>
  <c r="F7" i="1"/>
  <c r="F10" i="1"/>
  <c r="F12" i="1"/>
  <c r="F8" i="1"/>
  <c r="F16" i="1"/>
  <c r="F15" i="1"/>
  <c r="F17" i="1"/>
  <c r="F19" i="1"/>
  <c r="F25" i="1"/>
  <c r="F21" i="1"/>
  <c r="F33" i="1"/>
  <c r="F28" i="1"/>
  <c r="F13" i="1"/>
  <c r="F22" i="1"/>
  <c r="F24" i="1"/>
  <c r="F27" i="1"/>
  <c r="F23" i="1"/>
  <c r="F20" i="1"/>
  <c r="F32" i="1"/>
  <c r="F18" i="1"/>
  <c r="E11" i="1"/>
  <c r="E7" i="1"/>
  <c r="E10" i="1"/>
  <c r="E12" i="1"/>
  <c r="E8" i="1"/>
  <c r="E16" i="1"/>
  <c r="E15" i="1"/>
  <c r="E17" i="1"/>
  <c r="E19" i="1"/>
  <c r="E25" i="1"/>
  <c r="E21" i="1"/>
  <c r="E33" i="1"/>
  <c r="E28" i="1"/>
  <c r="E13" i="1"/>
  <c r="E22" i="1"/>
  <c r="E24" i="1"/>
  <c r="E27" i="1"/>
  <c r="E23" i="1"/>
  <c r="E20" i="1"/>
  <c r="E32" i="1"/>
  <c r="E18" i="1"/>
  <c r="D11" i="1"/>
  <c r="D7" i="1"/>
  <c r="D10" i="1"/>
  <c r="D12" i="1"/>
  <c r="D8" i="1"/>
  <c r="D16" i="1"/>
  <c r="D15" i="1"/>
  <c r="D17" i="1"/>
  <c r="D19" i="1"/>
  <c r="D25" i="1"/>
  <c r="D21" i="1"/>
  <c r="D33" i="1"/>
  <c r="D28" i="1"/>
  <c r="D13" i="1"/>
  <c r="D22" i="1"/>
  <c r="D24" i="1"/>
  <c r="D27" i="1"/>
  <c r="D23" i="1"/>
  <c r="D20" i="1"/>
  <c r="D32" i="1"/>
  <c r="D18" i="1"/>
  <c r="B11" i="1"/>
  <c r="B7" i="1"/>
  <c r="B10" i="1"/>
  <c r="B12" i="1"/>
  <c r="B8" i="1"/>
  <c r="B16" i="1"/>
  <c r="B15" i="1"/>
  <c r="B17" i="1"/>
  <c r="B19" i="1"/>
  <c r="B25" i="1"/>
  <c r="B21" i="1"/>
  <c r="B33" i="1"/>
  <c r="B28" i="1"/>
  <c r="B13" i="1"/>
  <c r="B22" i="1"/>
  <c r="B24" i="1"/>
  <c r="B27" i="1"/>
  <c r="B23" i="1"/>
  <c r="B20" i="1"/>
  <c r="B32" i="1"/>
  <c r="B18" i="1"/>
  <c r="BC12" i="1" l="1"/>
  <c r="BC24" i="1"/>
  <c r="BC32" i="1"/>
  <c r="BC18" i="1"/>
  <c r="BC14" i="1"/>
  <c r="BC33" i="1"/>
  <c r="BC17" i="1"/>
  <c r="BF26" i="1"/>
  <c r="BF9" i="1"/>
  <c r="BF27" i="1"/>
  <c r="BF28" i="1"/>
  <c r="BF19" i="1"/>
  <c r="BF8" i="1"/>
  <c r="BC31" i="1"/>
  <c r="BC22" i="1"/>
  <c r="BC15" i="1"/>
  <c r="BF14" i="1"/>
  <c r="BF24" i="1"/>
  <c r="BF12" i="1"/>
  <c r="BC29" i="1"/>
  <c r="BC20" i="1"/>
  <c r="BC21" i="1"/>
  <c r="BC10" i="1"/>
  <c r="BF18" i="1"/>
  <c r="BF32" i="1"/>
  <c r="BF33" i="1"/>
  <c r="BF17" i="1"/>
  <c r="BC30" i="1"/>
  <c r="BC6" i="1"/>
  <c r="BC23" i="1"/>
  <c r="BC13" i="1"/>
  <c r="BC25" i="1"/>
  <c r="BC16" i="1"/>
  <c r="BC7" i="1"/>
  <c r="BF29" i="1"/>
  <c r="BF31" i="1"/>
  <c r="BF20" i="1"/>
  <c r="BF22" i="1"/>
  <c r="BF21" i="1"/>
  <c r="BF15" i="1"/>
  <c r="BF10" i="1"/>
  <c r="BC26" i="1"/>
  <c r="BC9" i="1"/>
  <c r="BC27" i="1"/>
  <c r="BC28" i="1"/>
  <c r="BC19" i="1"/>
  <c r="BC8" i="1"/>
  <c r="BF30" i="1"/>
  <c r="BF6" i="1"/>
  <c r="BF23" i="1"/>
  <c r="BF13" i="1"/>
  <c r="BF25" i="1"/>
  <c r="BF16" i="1"/>
  <c r="BF7" i="1"/>
  <c r="BA24" i="1" l="1"/>
  <c r="BA12" i="1"/>
  <c r="BA14" i="1"/>
  <c r="BA28" i="1"/>
  <c r="BA33" i="1"/>
  <c r="BA32" i="1"/>
  <c r="BA27" i="1"/>
  <c r="BA18" i="1"/>
  <c r="BA17" i="1"/>
  <c r="BA19" i="1"/>
  <c r="BA26" i="1"/>
  <c r="BA8" i="1"/>
  <c r="BA9" i="1"/>
  <c r="BA31" i="1"/>
  <c r="BA25" i="1"/>
  <c r="BA30" i="1"/>
  <c r="BA29" i="1"/>
  <c r="BA13" i="1"/>
  <c r="BA7" i="1"/>
  <c r="BA23" i="1"/>
  <c r="BA21" i="1"/>
  <c r="BA15" i="1"/>
  <c r="BA10" i="1"/>
  <c r="BA16" i="1"/>
  <c r="BA6" i="1"/>
  <c r="BA20" i="1"/>
  <c r="BA22" i="1"/>
  <c r="B6" i="5" l="1"/>
  <c r="D6" i="5"/>
  <c r="BB11" i="1"/>
  <c r="A53" i="6"/>
  <c r="B43" i="5"/>
  <c r="D43" i="5"/>
  <c r="B41" i="5"/>
  <c r="D41" i="5"/>
  <c r="B56" i="5"/>
  <c r="D56" i="5"/>
  <c r="B20" i="5"/>
  <c r="D20" i="5"/>
  <c r="AQ22" i="1"/>
  <c r="AR22" i="1"/>
  <c r="AS22" i="1"/>
  <c r="AT22" i="1"/>
  <c r="AU22" i="1"/>
  <c r="AV22" i="1"/>
  <c r="AW22" i="1"/>
  <c r="AX22" i="1"/>
  <c r="AY22" i="1"/>
  <c r="AZ22" i="1"/>
  <c r="B35" i="5"/>
  <c r="D35" i="5"/>
  <c r="B36" i="5"/>
  <c r="D36" i="5"/>
  <c r="B49" i="5"/>
  <c r="D49" i="5"/>
  <c r="B28" i="5"/>
  <c r="D28" i="5"/>
  <c r="AQ31" i="1"/>
  <c r="AR31" i="1"/>
  <c r="AS31" i="1"/>
  <c r="AT31" i="1"/>
  <c r="AU31" i="1"/>
  <c r="AV31" i="1"/>
  <c r="AW31" i="1"/>
  <c r="AX31" i="1"/>
  <c r="AY31" i="1"/>
  <c r="AZ31" i="1"/>
  <c r="B44" i="5"/>
  <c r="D44" i="5"/>
  <c r="B45" i="5"/>
  <c r="D45" i="5"/>
  <c r="B46" i="5"/>
  <c r="D46" i="5"/>
  <c r="B47" i="5"/>
  <c r="D47" i="5"/>
  <c r="B34" i="5"/>
  <c r="D34" i="5"/>
  <c r="B7" i="5"/>
  <c r="D7" i="5"/>
  <c r="AQ7" i="1"/>
  <c r="AR7" i="1"/>
  <c r="AS7" i="1"/>
  <c r="AT7" i="1"/>
  <c r="AU7" i="1"/>
  <c r="AV7" i="1"/>
  <c r="AW7" i="1"/>
  <c r="AX7" i="1"/>
  <c r="AY7" i="1"/>
  <c r="AZ7" i="1"/>
  <c r="B18" i="5"/>
  <c r="D18" i="5"/>
  <c r="AQ28" i="1"/>
  <c r="AR28" i="1"/>
  <c r="AS28" i="1"/>
  <c r="AT28" i="1"/>
  <c r="AU28" i="1"/>
  <c r="AV28" i="1"/>
  <c r="AW28" i="1"/>
  <c r="AX28" i="1"/>
  <c r="AY28" i="1"/>
  <c r="AZ28" i="1"/>
  <c r="B19" i="5"/>
  <c r="D19" i="5"/>
  <c r="AQ13" i="1"/>
  <c r="AR13" i="1"/>
  <c r="AS13" i="1"/>
  <c r="AT13" i="1"/>
  <c r="AU13" i="1"/>
  <c r="AV13" i="1"/>
  <c r="AW13" i="1"/>
  <c r="AX13" i="1"/>
  <c r="AY13" i="1"/>
  <c r="AZ13" i="1"/>
  <c r="B21" i="5"/>
  <c r="D21" i="5"/>
  <c r="AQ24" i="1"/>
  <c r="AR24" i="1"/>
  <c r="AS24" i="1"/>
  <c r="AT24" i="1"/>
  <c r="AU24" i="1"/>
  <c r="AV24" i="1"/>
  <c r="AW24" i="1"/>
  <c r="AX24" i="1"/>
  <c r="AY24" i="1"/>
  <c r="AZ24" i="1"/>
  <c r="B23" i="5"/>
  <c r="D23" i="5"/>
  <c r="AQ23" i="1"/>
  <c r="AR23" i="1"/>
  <c r="AS23" i="1"/>
  <c r="AT23" i="1"/>
  <c r="AU23" i="1"/>
  <c r="AV23" i="1"/>
  <c r="AW23" i="1"/>
  <c r="AX23" i="1"/>
  <c r="AY23" i="1"/>
  <c r="AZ23" i="1"/>
  <c r="B33" i="5"/>
  <c r="D33" i="5"/>
  <c r="AQ18" i="1"/>
  <c r="AR18" i="1"/>
  <c r="AS18" i="1"/>
  <c r="AT18" i="1"/>
  <c r="AU18" i="1"/>
  <c r="AV18" i="1"/>
  <c r="AW18" i="1"/>
  <c r="AX18" i="1"/>
  <c r="AY18" i="1"/>
  <c r="AZ18" i="1"/>
  <c r="AZ32" i="1"/>
  <c r="AY32" i="1"/>
  <c r="AX32" i="1"/>
  <c r="AW32" i="1"/>
  <c r="AV32" i="1"/>
  <c r="AU32" i="1"/>
  <c r="AT32" i="1"/>
  <c r="AS32" i="1"/>
  <c r="AR32" i="1"/>
  <c r="AQ32" i="1"/>
  <c r="D25" i="5"/>
  <c r="B25" i="5"/>
  <c r="AZ20" i="1"/>
  <c r="AY20" i="1"/>
  <c r="AX20" i="1"/>
  <c r="AW20" i="1"/>
  <c r="AV20" i="1"/>
  <c r="AU20" i="1"/>
  <c r="AT20" i="1"/>
  <c r="AS20" i="1"/>
  <c r="AR20" i="1"/>
  <c r="AQ20" i="1"/>
  <c r="D24" i="5"/>
  <c r="B24" i="5"/>
  <c r="AZ10" i="1"/>
  <c r="AY10" i="1"/>
  <c r="AX10" i="1"/>
  <c r="AW10" i="1"/>
  <c r="AV10" i="1"/>
  <c r="AU10" i="1"/>
  <c r="AT10" i="1"/>
  <c r="AS10" i="1"/>
  <c r="AR10" i="1"/>
  <c r="AQ10" i="1"/>
  <c r="D8" i="5"/>
  <c r="B8" i="5"/>
  <c r="AZ11" i="1"/>
  <c r="AY11" i="1"/>
  <c r="AX11" i="1"/>
  <c r="AW11" i="1"/>
  <c r="AV11" i="1"/>
  <c r="AU11" i="1"/>
  <c r="AT11" i="1"/>
  <c r="AS11" i="1"/>
  <c r="AR11" i="1"/>
  <c r="AQ11" i="1"/>
  <c r="AZ25" i="1"/>
  <c r="AY25" i="1"/>
  <c r="AX25" i="1"/>
  <c r="AW25" i="1"/>
  <c r="AV25" i="1"/>
  <c r="AU25" i="1"/>
  <c r="AT25" i="1"/>
  <c r="AS25" i="1"/>
  <c r="AR25" i="1"/>
  <c r="AQ25" i="1"/>
  <c r="D15" i="5"/>
  <c r="B15" i="5"/>
  <c r="D51" i="5"/>
  <c r="B51" i="5"/>
  <c r="B50" i="5"/>
  <c r="A4" i="6"/>
  <c r="A5" i="6"/>
  <c r="A6" i="6"/>
  <c r="A7" i="6"/>
  <c r="C7" i="6" s="1"/>
  <c r="A8" i="6"/>
  <c r="A9" i="6"/>
  <c r="A10" i="6"/>
  <c r="A11" i="6"/>
  <c r="A12" i="6"/>
  <c r="A13" i="6"/>
  <c r="A14" i="6"/>
  <c r="C14" i="6" s="1"/>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4" i="6"/>
  <c r="A3" i="6"/>
  <c r="J3" i="6" s="1"/>
  <c r="D50" i="5"/>
  <c r="D52" i="5"/>
  <c r="D53" i="5"/>
  <c r="D54" i="5"/>
  <c r="D55" i="5"/>
  <c r="D57" i="5"/>
  <c r="B53" i="5"/>
  <c r="D58" i="5"/>
  <c r="D14" i="5"/>
  <c r="D17" i="5"/>
  <c r="D22" i="5"/>
  <c r="D26" i="5"/>
  <c r="D27" i="5"/>
  <c r="D29" i="5"/>
  <c r="D30" i="5"/>
  <c r="D9" i="5"/>
  <c r="D31" i="5"/>
  <c r="D32" i="5"/>
  <c r="D37" i="5"/>
  <c r="D38" i="5"/>
  <c r="D39" i="5"/>
  <c r="D40" i="5"/>
  <c r="D42" i="5"/>
  <c r="D10" i="5"/>
  <c r="D48" i="5"/>
  <c r="D11" i="5"/>
  <c r="D12" i="5"/>
  <c r="D13" i="5"/>
  <c r="D16" i="5"/>
  <c r="B52" i="5"/>
  <c r="B54" i="5"/>
  <c r="B55" i="5"/>
  <c r="B58" i="5"/>
  <c r="B14" i="5"/>
  <c r="B17" i="5"/>
  <c r="B22" i="5"/>
  <c r="B26" i="5"/>
  <c r="B27" i="5"/>
  <c r="B29" i="5"/>
  <c r="B30" i="5"/>
  <c r="B9" i="5"/>
  <c r="B31" i="5"/>
  <c r="B32" i="5"/>
  <c r="B37" i="5"/>
  <c r="B38" i="5"/>
  <c r="B39" i="5"/>
  <c r="B40" i="5"/>
  <c r="B42" i="5"/>
  <c r="B10" i="5"/>
  <c r="B48" i="5"/>
  <c r="B11" i="5"/>
  <c r="B12" i="5"/>
  <c r="B13" i="5"/>
  <c r="B16" i="5"/>
  <c r="C4" i="13"/>
  <c r="C5" i="13"/>
  <c r="C6" i="13"/>
  <c r="C7" i="13"/>
  <c r="C8" i="13"/>
  <c r="C9" i="13"/>
  <c r="C10" i="13"/>
  <c r="C11" i="13"/>
  <c r="C12" i="13"/>
  <c r="C13" i="13"/>
  <c r="C14" i="13"/>
  <c r="C15" i="13"/>
  <c r="C16" i="13"/>
  <c r="C3" i="13"/>
  <c r="AQ16" i="1"/>
  <c r="AQ15" i="1"/>
  <c r="AQ17" i="1"/>
  <c r="AQ21" i="1"/>
  <c r="AR16" i="1"/>
  <c r="AR15" i="1"/>
  <c r="AR17" i="1"/>
  <c r="AR21" i="1"/>
  <c r="AS16" i="1"/>
  <c r="AS15" i="1"/>
  <c r="AS17" i="1"/>
  <c r="AS21" i="1"/>
  <c r="AT16" i="1"/>
  <c r="AT15" i="1"/>
  <c r="AT17" i="1"/>
  <c r="AT21" i="1"/>
  <c r="AU16" i="1"/>
  <c r="AU15" i="1"/>
  <c r="AU17" i="1"/>
  <c r="AU21" i="1"/>
  <c r="AV16" i="1"/>
  <c r="AV15" i="1"/>
  <c r="AV17" i="1"/>
  <c r="AV21" i="1"/>
  <c r="AW16" i="1"/>
  <c r="AW15" i="1"/>
  <c r="AW17" i="1"/>
  <c r="AW21" i="1"/>
  <c r="AX16" i="1"/>
  <c r="AX15" i="1"/>
  <c r="AX17" i="1"/>
  <c r="AX21" i="1"/>
  <c r="AY16" i="1"/>
  <c r="AY15" i="1"/>
  <c r="AY17" i="1"/>
  <c r="AY21" i="1"/>
  <c r="AZ16" i="1"/>
  <c r="AZ15" i="1"/>
  <c r="AZ17" i="1"/>
  <c r="AZ21" i="1"/>
  <c r="AQ8" i="1"/>
  <c r="AR8" i="1"/>
  <c r="AS8" i="1"/>
  <c r="AT8" i="1"/>
  <c r="AU8" i="1"/>
  <c r="AV8" i="1"/>
  <c r="AW8" i="1"/>
  <c r="AX8" i="1"/>
  <c r="AY8" i="1"/>
  <c r="AZ8" i="1"/>
  <c r="AQ30" i="1"/>
  <c r="AQ29" i="1"/>
  <c r="AR30" i="1"/>
  <c r="AR29" i="1"/>
  <c r="AS30" i="1"/>
  <c r="AS29" i="1"/>
  <c r="AT30" i="1"/>
  <c r="AT29" i="1"/>
  <c r="AU30" i="1"/>
  <c r="AU29" i="1"/>
  <c r="AV30" i="1"/>
  <c r="AV29" i="1"/>
  <c r="AW30" i="1"/>
  <c r="AW29" i="1"/>
  <c r="AX30" i="1"/>
  <c r="AX29" i="1"/>
  <c r="AY30" i="1"/>
  <c r="AY29" i="1"/>
  <c r="AZ30" i="1"/>
  <c r="AZ29" i="1"/>
  <c r="AQ9" i="1"/>
  <c r="AQ6" i="1"/>
  <c r="AQ14" i="1"/>
  <c r="AQ26" i="1"/>
  <c r="AQ12" i="1"/>
  <c r="AR9" i="1"/>
  <c r="AS9" i="1"/>
  <c r="AT9" i="1"/>
  <c r="AU9" i="1"/>
  <c r="AV9" i="1"/>
  <c r="AW9" i="1"/>
  <c r="AX9" i="1"/>
  <c r="AY9" i="1"/>
  <c r="AZ9" i="1"/>
  <c r="AR6" i="1"/>
  <c r="AR14" i="1"/>
  <c r="AR26" i="1"/>
  <c r="AR12" i="1"/>
  <c r="AS6" i="1"/>
  <c r="AS14" i="1"/>
  <c r="AS26" i="1"/>
  <c r="AS12" i="1"/>
  <c r="AT6" i="1"/>
  <c r="AT14" i="1"/>
  <c r="AT26" i="1"/>
  <c r="AT12" i="1"/>
  <c r="AU6" i="1"/>
  <c r="AU14" i="1"/>
  <c r="AU26" i="1"/>
  <c r="AU12" i="1"/>
  <c r="AV6" i="1"/>
  <c r="AV14" i="1"/>
  <c r="AV26" i="1"/>
  <c r="AV12" i="1"/>
  <c r="AW6" i="1"/>
  <c r="AW14" i="1"/>
  <c r="AW26" i="1"/>
  <c r="AW12" i="1"/>
  <c r="AX6" i="1"/>
  <c r="AX14" i="1"/>
  <c r="AX26" i="1"/>
  <c r="AX12" i="1"/>
  <c r="AY6" i="1"/>
  <c r="AY14" i="1"/>
  <c r="AY26" i="1"/>
  <c r="AY12" i="1"/>
  <c r="AZ6" i="1"/>
  <c r="AZ14" i="1"/>
  <c r="AZ26" i="1"/>
  <c r="AZ12" i="1"/>
  <c r="AQ33" i="1"/>
  <c r="AR33" i="1"/>
  <c r="AS33" i="1"/>
  <c r="AT33" i="1"/>
  <c r="AU33" i="1"/>
  <c r="AV33" i="1"/>
  <c r="AW33" i="1"/>
  <c r="AX33" i="1"/>
  <c r="AY33" i="1"/>
  <c r="AZ33" i="1"/>
  <c r="AQ19" i="1"/>
  <c r="AQ27" i="1"/>
  <c r="AR19" i="1"/>
  <c r="AR27" i="1"/>
  <c r="AS19" i="1"/>
  <c r="AS27" i="1"/>
  <c r="AT19" i="1"/>
  <c r="AT27" i="1"/>
  <c r="AU19" i="1"/>
  <c r="AU27" i="1"/>
  <c r="AV19" i="1"/>
  <c r="AV27" i="1"/>
  <c r="AW19" i="1"/>
  <c r="AW27" i="1"/>
  <c r="AX19" i="1"/>
  <c r="AX27" i="1"/>
  <c r="AY19" i="1"/>
  <c r="AY27" i="1"/>
  <c r="AZ19" i="1"/>
  <c r="AZ27" i="1"/>
  <c r="B3" i="5"/>
  <c r="C59" i="5"/>
  <c r="M59" i="5" s="1"/>
  <c r="C5" i="5"/>
  <c r="M5" i="5" s="1"/>
  <c r="C11" i="5"/>
  <c r="M11" i="5" s="1"/>
  <c r="C21" i="5"/>
  <c r="M21" i="5" s="1"/>
  <c r="C24" i="5"/>
  <c r="M24" i="5" s="1"/>
  <c r="C28" i="5"/>
  <c r="M28" i="5" s="1"/>
  <c r="C37" i="5"/>
  <c r="M37" i="5" s="1"/>
  <c r="C47" i="5"/>
  <c r="M47" i="5" s="1"/>
  <c r="C58" i="5"/>
  <c r="M58" i="5" s="1"/>
  <c r="C46" i="5"/>
  <c r="M46" i="5" s="1"/>
  <c r="C54" i="5"/>
  <c r="M54" i="5" s="1"/>
  <c r="C3" i="5"/>
  <c r="M3" i="5" s="1"/>
  <c r="C20" i="5"/>
  <c r="M20" i="5" s="1"/>
  <c r="C12" i="5"/>
  <c r="M12" i="5" s="1"/>
  <c r="C52" i="5"/>
  <c r="M52" i="5" s="1"/>
  <c r="C6" i="5"/>
  <c r="M6" i="5" s="1"/>
  <c r="C17" i="5"/>
  <c r="M17" i="5" s="1"/>
  <c r="C18" i="5"/>
  <c r="M18" i="5" s="1"/>
  <c r="C19" i="5"/>
  <c r="M19" i="5" s="1"/>
  <c r="C25" i="5"/>
  <c r="M25" i="5" s="1"/>
  <c r="C23" i="5"/>
  <c r="M23" i="5" s="1"/>
  <c r="C63" i="5"/>
  <c r="M63" i="5" s="1"/>
  <c r="C27" i="5"/>
  <c r="M27" i="5" s="1"/>
  <c r="C36" i="5"/>
  <c r="M36" i="5" s="1"/>
  <c r="C39" i="5"/>
  <c r="M39" i="5" s="1"/>
  <c r="C9" i="5"/>
  <c r="M9" i="5" s="1"/>
  <c r="C8" i="5"/>
  <c r="M8" i="5" s="1"/>
  <c r="C13" i="5"/>
  <c r="M13" i="5" s="1"/>
  <c r="C50" i="5"/>
  <c r="M50" i="5" s="1"/>
  <c r="C22" i="5"/>
  <c r="M22" i="5" s="1"/>
  <c r="C61" i="5"/>
  <c r="M61" i="5" s="1"/>
  <c r="C30" i="5"/>
  <c r="M30" i="5" s="1"/>
  <c r="C53" i="5"/>
  <c r="M53" i="5" s="1"/>
  <c r="C33" i="5"/>
  <c r="M33" i="5" s="1"/>
  <c r="C34" i="5"/>
  <c r="M34" i="5" s="1"/>
  <c r="C7" i="5"/>
  <c r="M7" i="5" s="1"/>
  <c r="C16" i="5"/>
  <c r="M16" i="5" s="1"/>
  <c r="C43" i="5"/>
  <c r="M43" i="5" s="1"/>
  <c r="C48" i="5"/>
  <c r="M48" i="5" s="1"/>
  <c r="C49" i="5"/>
  <c r="M49" i="5" s="1"/>
  <c r="C14" i="5"/>
  <c r="M14" i="5" s="1"/>
  <c r="C57" i="5"/>
  <c r="M57" i="5" s="1"/>
  <c r="C10" i="5"/>
  <c r="M10" i="5" s="1"/>
  <c r="C15" i="5"/>
  <c r="M15" i="5" s="1"/>
  <c r="C4" i="5"/>
  <c r="M4" i="5" s="1"/>
  <c r="C62" i="5"/>
  <c r="M62" i="5" s="1"/>
  <c r="C38" i="5"/>
  <c r="M38" i="5" s="1"/>
  <c r="C40" i="5"/>
  <c r="M40" i="5" s="1"/>
  <c r="C31" i="5"/>
  <c r="M31" i="5" s="1"/>
  <c r="C29" i="5"/>
  <c r="M29" i="5" s="1"/>
  <c r="C32" i="5"/>
  <c r="M32" i="5" s="1"/>
  <c r="C44" i="5"/>
  <c r="M44" i="5" s="1"/>
  <c r="C56" i="5"/>
  <c r="M56" i="5" s="1"/>
  <c r="C55" i="5"/>
  <c r="M55" i="5" s="1"/>
  <c r="C42" i="5"/>
  <c r="M42" i="5" s="1"/>
  <c r="C60" i="5"/>
  <c r="M60" i="5" s="1"/>
  <c r="C26" i="5"/>
  <c r="M26" i="5" s="1"/>
  <c r="C45" i="5"/>
  <c r="M45" i="5" s="1"/>
  <c r="C51" i="5"/>
  <c r="M51" i="5" s="1"/>
  <c r="C35" i="5"/>
  <c r="M35" i="5" s="1"/>
  <c r="C41" i="5"/>
  <c r="M41" i="5" s="1"/>
  <c r="A5" i="5"/>
  <c r="B5" i="5"/>
  <c r="D5" i="5"/>
  <c r="A11" i="5"/>
  <c r="A21" i="5"/>
  <c r="A24" i="5"/>
  <c r="A28" i="5"/>
  <c r="A37" i="5"/>
  <c r="A47" i="5"/>
  <c r="A58" i="5"/>
  <c r="A46" i="5"/>
  <c r="A54" i="5"/>
  <c r="A3" i="5"/>
  <c r="D3" i="5"/>
  <c r="A20" i="5"/>
  <c r="A12" i="5"/>
  <c r="A52" i="5"/>
  <c r="A6" i="5"/>
  <c r="A17" i="5"/>
  <c r="A18" i="5"/>
  <c r="A19" i="5"/>
  <c r="A25" i="5"/>
  <c r="A23" i="5"/>
  <c r="A63" i="5"/>
  <c r="B63" i="5"/>
  <c r="D63" i="5"/>
  <c r="A27" i="5"/>
  <c r="A36" i="5"/>
  <c r="A39" i="5"/>
  <c r="A9" i="5"/>
  <c r="A8" i="5"/>
  <c r="A13" i="5"/>
  <c r="A50" i="5"/>
  <c r="A22" i="5"/>
  <c r="A59" i="5"/>
  <c r="D59" i="5"/>
  <c r="A61" i="5"/>
  <c r="D61" i="5"/>
  <c r="A30" i="5"/>
  <c r="A53" i="5"/>
  <c r="A33" i="5"/>
  <c r="A34" i="5"/>
  <c r="A7" i="5"/>
  <c r="A16" i="5"/>
  <c r="A43" i="5"/>
  <c r="A48" i="5"/>
  <c r="A49" i="5"/>
  <c r="A14" i="5"/>
  <c r="A57" i="5"/>
  <c r="A10" i="5"/>
  <c r="A15" i="5"/>
  <c r="A4" i="5"/>
  <c r="B4" i="5"/>
  <c r="D4" i="5"/>
  <c r="A62" i="5"/>
  <c r="D62" i="5"/>
  <c r="A38" i="5"/>
  <c r="A40" i="5"/>
  <c r="A31" i="5"/>
  <c r="A29" i="5"/>
  <c r="A32" i="5"/>
  <c r="A44" i="5"/>
  <c r="A56" i="5"/>
  <c r="A55" i="5"/>
  <c r="A42" i="5"/>
  <c r="A60" i="5"/>
  <c r="A26" i="5"/>
  <c r="A45" i="5"/>
  <c r="A51" i="5"/>
  <c r="A35" i="5"/>
  <c r="A41" i="5"/>
  <c r="E24" i="5"/>
  <c r="E28" i="5"/>
  <c r="E37" i="5"/>
  <c r="E47" i="5"/>
  <c r="E58" i="5"/>
  <c r="E46" i="5"/>
  <c r="E54" i="5"/>
  <c r="E3" i="5"/>
  <c r="E20" i="5"/>
  <c r="E12" i="5"/>
  <c r="E52" i="5"/>
  <c r="E6" i="5"/>
  <c r="E17" i="5"/>
  <c r="E18" i="5"/>
  <c r="E19" i="5"/>
  <c r="E25" i="5"/>
  <c r="E23" i="5"/>
  <c r="E63" i="5"/>
  <c r="E27" i="5"/>
  <c r="E36" i="5"/>
  <c r="E39" i="5"/>
  <c r="E9" i="5"/>
  <c r="E8" i="5"/>
  <c r="E13" i="5"/>
  <c r="E50" i="5"/>
  <c r="E22" i="5"/>
  <c r="E59" i="5"/>
  <c r="E61" i="5"/>
  <c r="E30" i="5"/>
  <c r="E53" i="5"/>
  <c r="E33" i="5"/>
  <c r="E34" i="5"/>
  <c r="E7" i="5"/>
  <c r="E16" i="5"/>
  <c r="E43" i="5"/>
  <c r="E48" i="5"/>
  <c r="E49" i="5"/>
  <c r="E14" i="5"/>
  <c r="E57" i="5"/>
  <c r="E10" i="5"/>
  <c r="E15" i="5"/>
  <c r="E4" i="5"/>
  <c r="E62" i="5"/>
  <c r="E38" i="5"/>
  <c r="E40" i="5"/>
  <c r="E31" i="5"/>
  <c r="E29" i="5"/>
  <c r="E32" i="5"/>
  <c r="E44" i="5"/>
  <c r="E56" i="5"/>
  <c r="E55" i="5"/>
  <c r="E42" i="5"/>
  <c r="E60" i="5"/>
  <c r="E26" i="5"/>
  <c r="E45" i="5"/>
  <c r="E51" i="5"/>
  <c r="E35" i="5"/>
  <c r="E5" i="5"/>
  <c r="E11" i="5"/>
  <c r="E21" i="5"/>
  <c r="E41" i="5"/>
  <c r="D60" i="5"/>
  <c r="B62" i="5"/>
  <c r="B61" i="5"/>
  <c r="B60" i="5"/>
  <c r="B59" i="5"/>
  <c r="B57" i="5"/>
  <c r="J42" i="6" l="1"/>
  <c r="L42" i="6"/>
  <c r="M42" i="6"/>
  <c r="J34" i="6"/>
  <c r="L34" i="6"/>
  <c r="M34" i="6"/>
  <c r="J30" i="6"/>
  <c r="M30" i="6"/>
  <c r="J22" i="6"/>
  <c r="M22" i="6"/>
  <c r="C10" i="6"/>
  <c r="J10" i="6"/>
  <c r="M10" i="6"/>
  <c r="L53" i="6"/>
  <c r="M53" i="6"/>
  <c r="J53" i="6"/>
  <c r="J5" i="6"/>
  <c r="M5" i="6"/>
  <c r="J50" i="6"/>
  <c r="L50" i="6"/>
  <c r="M50" i="6"/>
  <c r="J46" i="6"/>
  <c r="L46" i="6"/>
  <c r="M46" i="6"/>
  <c r="J38" i="6"/>
  <c r="L38" i="6"/>
  <c r="M38" i="6"/>
  <c r="J26" i="6"/>
  <c r="M26" i="6"/>
  <c r="J18" i="6"/>
  <c r="M18" i="6"/>
  <c r="B14" i="6"/>
  <c r="J14" i="6"/>
  <c r="M14" i="6"/>
  <c r="J6" i="6"/>
  <c r="M6" i="6"/>
  <c r="J54" i="6"/>
  <c r="L54" i="6"/>
  <c r="M54" i="6"/>
  <c r="L49" i="6"/>
  <c r="J49" i="6"/>
  <c r="M49" i="6"/>
  <c r="L45" i="6"/>
  <c r="M45" i="6"/>
  <c r="J45" i="6"/>
  <c r="L41" i="6"/>
  <c r="J41" i="6"/>
  <c r="M41" i="6"/>
  <c r="L37" i="6"/>
  <c r="M37" i="6"/>
  <c r="J37" i="6"/>
  <c r="L33" i="6"/>
  <c r="J33" i="6"/>
  <c r="M33" i="6"/>
  <c r="M29" i="6"/>
  <c r="J29" i="6"/>
  <c r="J25" i="6"/>
  <c r="M25" i="6"/>
  <c r="M21" i="6"/>
  <c r="J21" i="6"/>
  <c r="J17" i="6"/>
  <c r="M17" i="6"/>
  <c r="J13" i="6"/>
  <c r="M13" i="6"/>
  <c r="M9" i="6"/>
  <c r="J9" i="6"/>
  <c r="M52" i="6"/>
  <c r="J52" i="6"/>
  <c r="L52" i="6"/>
  <c r="M48" i="6"/>
  <c r="J48" i="6"/>
  <c r="L48" i="6"/>
  <c r="M44" i="6"/>
  <c r="J44" i="6"/>
  <c r="L44" i="6"/>
  <c r="M40" i="6"/>
  <c r="J40" i="6"/>
  <c r="L40" i="6"/>
  <c r="C36" i="6"/>
  <c r="M36" i="6"/>
  <c r="J36" i="6"/>
  <c r="L36" i="6"/>
  <c r="M32" i="6"/>
  <c r="J32" i="6"/>
  <c r="L32" i="6"/>
  <c r="M28" i="6"/>
  <c r="J28" i="6"/>
  <c r="M24" i="6"/>
  <c r="J24" i="6"/>
  <c r="M20" i="6"/>
  <c r="J20" i="6"/>
  <c r="M16" i="6"/>
  <c r="J16" i="6"/>
  <c r="M12" i="6"/>
  <c r="J12" i="6"/>
  <c r="J8" i="6"/>
  <c r="M4" i="6"/>
  <c r="J4" i="6"/>
  <c r="L51" i="6"/>
  <c r="M51" i="6"/>
  <c r="J51" i="6"/>
  <c r="J47" i="6"/>
  <c r="L47" i="6"/>
  <c r="M47" i="6"/>
  <c r="L43" i="6"/>
  <c r="M43" i="6"/>
  <c r="J43" i="6"/>
  <c r="L39" i="6"/>
  <c r="M39" i="6"/>
  <c r="J39" i="6"/>
  <c r="J35" i="6"/>
  <c r="L35" i="6"/>
  <c r="M35" i="6"/>
  <c r="M31" i="6"/>
  <c r="J31" i="6"/>
  <c r="L31" i="6"/>
  <c r="M27" i="6"/>
  <c r="J27" i="6"/>
  <c r="M23" i="6"/>
  <c r="J23" i="6"/>
  <c r="M19" i="6"/>
  <c r="J19" i="6"/>
  <c r="M15" i="6"/>
  <c r="J15" i="6"/>
  <c r="J11" i="6"/>
  <c r="M11" i="6"/>
  <c r="M7" i="6"/>
  <c r="J7" i="6"/>
  <c r="I52" i="6"/>
  <c r="E52" i="6"/>
  <c r="H52" i="6"/>
  <c r="D52" i="6"/>
  <c r="G52" i="6"/>
  <c r="F52" i="6"/>
  <c r="I48" i="6"/>
  <c r="E48" i="6"/>
  <c r="H48" i="6"/>
  <c r="D48" i="6"/>
  <c r="G48" i="6"/>
  <c r="F48" i="6"/>
  <c r="I44" i="6"/>
  <c r="E44" i="6"/>
  <c r="H44" i="6"/>
  <c r="D44" i="6"/>
  <c r="F44" i="6"/>
  <c r="G44" i="6"/>
  <c r="I40" i="6"/>
  <c r="E40" i="6"/>
  <c r="H40" i="6"/>
  <c r="D40" i="6"/>
  <c r="G40" i="6"/>
  <c r="F40" i="6"/>
  <c r="I36" i="6"/>
  <c r="E36" i="6"/>
  <c r="H36" i="6"/>
  <c r="D36" i="6"/>
  <c r="F36" i="6"/>
  <c r="G36" i="6"/>
  <c r="I32" i="6"/>
  <c r="E32" i="6"/>
  <c r="H32" i="6"/>
  <c r="D32" i="6"/>
  <c r="G32" i="6"/>
  <c r="F32" i="6"/>
  <c r="I28" i="6"/>
  <c r="E28" i="6"/>
  <c r="F28" i="6"/>
  <c r="G28" i="6"/>
  <c r="D28" i="6"/>
  <c r="H28" i="6"/>
  <c r="I24" i="6"/>
  <c r="E24" i="6"/>
  <c r="H24" i="6"/>
  <c r="F24" i="6"/>
  <c r="D24" i="6"/>
  <c r="G24" i="6"/>
  <c r="I20" i="6"/>
  <c r="E20" i="6"/>
  <c r="F20" i="6"/>
  <c r="H20" i="6"/>
  <c r="G20" i="6"/>
  <c r="D20" i="6"/>
  <c r="I16" i="6"/>
  <c r="E16" i="6"/>
  <c r="H16" i="6"/>
  <c r="G16" i="6"/>
  <c r="F16" i="6"/>
  <c r="D16" i="6"/>
  <c r="I12" i="6"/>
  <c r="E12" i="6"/>
  <c r="F12" i="6"/>
  <c r="D12" i="6"/>
  <c r="H12" i="6"/>
  <c r="G12" i="6"/>
  <c r="I8" i="6"/>
  <c r="E8" i="6"/>
  <c r="H8" i="6"/>
  <c r="F8" i="6"/>
  <c r="D8" i="6"/>
  <c r="G8" i="6"/>
  <c r="I4" i="6"/>
  <c r="E4" i="6"/>
  <c r="F4" i="6"/>
  <c r="H4" i="6"/>
  <c r="G4" i="6"/>
  <c r="D4" i="6"/>
  <c r="I54" i="6"/>
  <c r="E54" i="6"/>
  <c r="H54" i="6"/>
  <c r="D54" i="6"/>
  <c r="G54" i="6"/>
  <c r="F54" i="6"/>
  <c r="G49" i="6"/>
  <c r="F49" i="6"/>
  <c r="E49" i="6"/>
  <c r="I49" i="6"/>
  <c r="H49" i="6"/>
  <c r="D49" i="6"/>
  <c r="G41" i="6"/>
  <c r="F41" i="6"/>
  <c r="E41" i="6"/>
  <c r="H41" i="6"/>
  <c r="D41" i="6"/>
  <c r="I41" i="6"/>
  <c r="G37" i="6"/>
  <c r="F37" i="6"/>
  <c r="E37" i="6"/>
  <c r="I37" i="6"/>
  <c r="H37" i="6"/>
  <c r="D37" i="6"/>
  <c r="G33" i="6"/>
  <c r="H33" i="6"/>
  <c r="E33" i="6"/>
  <c r="I33" i="6"/>
  <c r="D33" i="6"/>
  <c r="F33" i="6"/>
  <c r="G29" i="6"/>
  <c r="E29" i="6"/>
  <c r="H29" i="6"/>
  <c r="F29" i="6"/>
  <c r="I29" i="6"/>
  <c r="D29" i="6"/>
  <c r="G21" i="6"/>
  <c r="E21" i="6"/>
  <c r="F21" i="6"/>
  <c r="I21" i="6"/>
  <c r="D21" i="6"/>
  <c r="H21" i="6"/>
  <c r="G17" i="6"/>
  <c r="H17" i="6"/>
  <c r="E17" i="6"/>
  <c r="D17" i="6"/>
  <c r="F17" i="6"/>
  <c r="I17" i="6"/>
  <c r="G13" i="6"/>
  <c r="E13" i="6"/>
  <c r="H13" i="6"/>
  <c r="F13" i="6"/>
  <c r="I13" i="6"/>
  <c r="D13" i="6"/>
  <c r="G9" i="6"/>
  <c r="H9" i="6"/>
  <c r="E9" i="6"/>
  <c r="I9" i="6"/>
  <c r="F9" i="6"/>
  <c r="D9" i="6"/>
  <c r="G5" i="6"/>
  <c r="E5" i="6"/>
  <c r="I5" i="6"/>
  <c r="D5" i="6"/>
  <c r="H5" i="6"/>
  <c r="F5" i="6"/>
  <c r="G51" i="6"/>
  <c r="F51" i="6"/>
  <c r="I51" i="6"/>
  <c r="D51" i="6"/>
  <c r="H51" i="6"/>
  <c r="E51" i="6"/>
  <c r="G47" i="6"/>
  <c r="F47" i="6"/>
  <c r="I47" i="6"/>
  <c r="D47" i="6"/>
  <c r="H47" i="6"/>
  <c r="E47" i="6"/>
  <c r="G43" i="6"/>
  <c r="F43" i="6"/>
  <c r="I43" i="6"/>
  <c r="E43" i="6"/>
  <c r="D43" i="6"/>
  <c r="H43" i="6"/>
  <c r="G39" i="6"/>
  <c r="F39" i="6"/>
  <c r="I39" i="6"/>
  <c r="D39" i="6"/>
  <c r="H39" i="6"/>
  <c r="E39" i="6"/>
  <c r="G35" i="6"/>
  <c r="F35" i="6"/>
  <c r="I35" i="6"/>
  <c r="E35" i="6"/>
  <c r="D35" i="6"/>
  <c r="H35" i="6"/>
  <c r="G31" i="6"/>
  <c r="I31" i="6"/>
  <c r="D31" i="6"/>
  <c r="F31" i="6"/>
  <c r="E31" i="6"/>
  <c r="H31" i="6"/>
  <c r="G27" i="6"/>
  <c r="F27" i="6"/>
  <c r="I27" i="6"/>
  <c r="H27" i="6"/>
  <c r="E27" i="6"/>
  <c r="D27" i="6"/>
  <c r="G23" i="6"/>
  <c r="I23" i="6"/>
  <c r="D23" i="6"/>
  <c r="E23" i="6"/>
  <c r="H23" i="6"/>
  <c r="F23" i="6"/>
  <c r="G19" i="6"/>
  <c r="F19" i="6"/>
  <c r="D19" i="6"/>
  <c r="E19" i="6"/>
  <c r="I19" i="6"/>
  <c r="H19" i="6"/>
  <c r="G15" i="6"/>
  <c r="I15" i="6"/>
  <c r="D15" i="6"/>
  <c r="F15" i="6"/>
  <c r="E15" i="6"/>
  <c r="H15" i="6"/>
  <c r="G11" i="6"/>
  <c r="F11" i="6"/>
  <c r="I11" i="6"/>
  <c r="H11" i="6"/>
  <c r="E11" i="6"/>
  <c r="D11" i="6"/>
  <c r="G7" i="6"/>
  <c r="I7" i="6"/>
  <c r="D7" i="6"/>
  <c r="H7" i="6"/>
  <c r="F7" i="6"/>
  <c r="E7" i="6"/>
  <c r="G45" i="6"/>
  <c r="F45" i="6"/>
  <c r="E45" i="6"/>
  <c r="I45" i="6"/>
  <c r="H45" i="6"/>
  <c r="D45" i="6"/>
  <c r="G25" i="6"/>
  <c r="H25" i="6"/>
  <c r="I25" i="6"/>
  <c r="D25" i="6"/>
  <c r="F25" i="6"/>
  <c r="E25" i="6"/>
  <c r="I50" i="6"/>
  <c r="E50" i="6"/>
  <c r="H50" i="6"/>
  <c r="D50" i="6"/>
  <c r="G50" i="6"/>
  <c r="F50" i="6"/>
  <c r="I46" i="6"/>
  <c r="E46" i="6"/>
  <c r="H46" i="6"/>
  <c r="D46" i="6"/>
  <c r="G46" i="6"/>
  <c r="F46" i="6"/>
  <c r="I42" i="6"/>
  <c r="E42" i="6"/>
  <c r="D42" i="6"/>
  <c r="H42" i="6"/>
  <c r="G42" i="6"/>
  <c r="F42" i="6"/>
  <c r="I38" i="6"/>
  <c r="E38" i="6"/>
  <c r="D38" i="6"/>
  <c r="H38" i="6"/>
  <c r="G38" i="6"/>
  <c r="F38" i="6"/>
  <c r="I34" i="6"/>
  <c r="E34" i="6"/>
  <c r="H34" i="6"/>
  <c r="G34" i="6"/>
  <c r="F34" i="6"/>
  <c r="D34" i="6"/>
  <c r="I30" i="6"/>
  <c r="E30" i="6"/>
  <c r="D30" i="6"/>
  <c r="F30" i="6"/>
  <c r="H30" i="6"/>
  <c r="G30" i="6"/>
  <c r="I26" i="6"/>
  <c r="E26" i="6"/>
  <c r="G26" i="6"/>
  <c r="D26" i="6"/>
  <c r="H26" i="6"/>
  <c r="F26" i="6"/>
  <c r="I22" i="6"/>
  <c r="E22" i="6"/>
  <c r="D22" i="6"/>
  <c r="G22" i="6"/>
  <c r="H22" i="6"/>
  <c r="F22" i="6"/>
  <c r="I18" i="6"/>
  <c r="E18" i="6"/>
  <c r="G18" i="6"/>
  <c r="H18" i="6"/>
  <c r="F18" i="6"/>
  <c r="D18" i="6"/>
  <c r="I14" i="6"/>
  <c r="E14" i="6"/>
  <c r="D14" i="6"/>
  <c r="H14" i="6"/>
  <c r="G14" i="6"/>
  <c r="F14" i="6"/>
  <c r="I10" i="6"/>
  <c r="E10" i="6"/>
  <c r="G10" i="6"/>
  <c r="F10" i="6"/>
  <c r="D10" i="6"/>
  <c r="H10" i="6"/>
  <c r="I6" i="6"/>
  <c r="E6" i="6"/>
  <c r="D6" i="6"/>
  <c r="G6" i="6"/>
  <c r="F6" i="6"/>
  <c r="H6" i="6"/>
  <c r="V11" i="1"/>
  <c r="L8" i="6" s="1"/>
  <c r="G53" i="6"/>
  <c r="F53" i="6"/>
  <c r="E53" i="6"/>
  <c r="H53" i="6"/>
  <c r="D53" i="6"/>
  <c r="I53" i="6"/>
  <c r="I3" i="6"/>
  <c r="H3" i="6"/>
  <c r="G3" i="6"/>
  <c r="F3" i="6"/>
  <c r="E3" i="6"/>
  <c r="D3" i="6"/>
  <c r="B8" i="6"/>
  <c r="C54" i="6"/>
  <c r="B37" i="6"/>
  <c r="C29" i="6"/>
  <c r="B13" i="6"/>
  <c r="B26" i="6"/>
  <c r="C6" i="6"/>
  <c r="B44" i="6"/>
  <c r="C17" i="6"/>
  <c r="C21" i="6"/>
  <c r="C5" i="6"/>
  <c r="B17" i="6"/>
  <c r="B49" i="6"/>
  <c r="C20" i="6"/>
  <c r="B24" i="6"/>
  <c r="B48" i="6"/>
  <c r="C24" i="6"/>
  <c r="C48" i="6"/>
  <c r="B32" i="6"/>
  <c r="C44" i="6"/>
  <c r="B20" i="6"/>
  <c r="C27" i="6"/>
  <c r="C31" i="6"/>
  <c r="C19" i="6"/>
  <c r="B51" i="6"/>
  <c r="B54" i="6"/>
  <c r="B25" i="6"/>
  <c r="B18" i="6"/>
  <c r="B21" i="6"/>
  <c r="B11" i="6"/>
  <c r="C11" i="6"/>
  <c r="B29" i="6"/>
  <c r="C18" i="6"/>
  <c r="C25" i="6"/>
  <c r="B7" i="6"/>
  <c r="B19" i="6"/>
  <c r="B27" i="6"/>
  <c r="C9" i="6"/>
  <c r="C38" i="6"/>
  <c r="C50" i="6"/>
  <c r="C46" i="6"/>
  <c r="B50" i="6"/>
  <c r="C42" i="6"/>
  <c r="B34" i="6"/>
  <c r="B38" i="6"/>
  <c r="V7" i="1"/>
  <c r="L4" i="6" s="1"/>
  <c r="C15" i="6"/>
  <c r="B30" i="6"/>
  <c r="C49" i="6"/>
  <c r="V25" i="1"/>
  <c r="L22" i="6" s="1"/>
  <c r="V31" i="1"/>
  <c r="L28" i="6" s="1"/>
  <c r="C52" i="6"/>
  <c r="B53" i="6"/>
  <c r="B15" i="6"/>
  <c r="B42" i="6"/>
  <c r="C22" i="6"/>
  <c r="C34" i="6"/>
  <c r="B52" i="6"/>
  <c r="C30" i="6"/>
  <c r="C53" i="6"/>
  <c r="C23" i="6"/>
  <c r="V21" i="1"/>
  <c r="L18" i="6" s="1"/>
  <c r="B16" i="6"/>
  <c r="B23" i="6"/>
  <c r="B46" i="6"/>
  <c r="V32" i="1"/>
  <c r="L29" i="6" s="1"/>
  <c r="V12" i="1"/>
  <c r="L9" i="6" s="1"/>
  <c r="V17" i="1"/>
  <c r="L14" i="6" s="1"/>
  <c r="C28" i="6"/>
  <c r="B31" i="6"/>
  <c r="C16" i="6"/>
  <c r="C26" i="6"/>
  <c r="B5" i="6"/>
  <c r="B22" i="6"/>
  <c r="B4" i="6"/>
  <c r="C3" i="6"/>
  <c r="B9" i="6"/>
  <c r="B36" i="6"/>
  <c r="C39" i="6"/>
  <c r="C51" i="6"/>
  <c r="B35" i="6"/>
  <c r="C40" i="6"/>
  <c r="C32" i="6"/>
  <c r="B28" i="6"/>
  <c r="B40" i="6"/>
  <c r="C13" i="6"/>
  <c r="B3" i="6"/>
  <c r="V6" i="1"/>
  <c r="V14" i="1"/>
  <c r="L11" i="6" s="1"/>
  <c r="V16" i="1"/>
  <c r="L13" i="6" s="1"/>
  <c r="V19" i="1"/>
  <c r="L16" i="6" s="1"/>
  <c r="V9" i="1"/>
  <c r="L6" i="6" s="1"/>
  <c r="V27" i="1"/>
  <c r="L24" i="6" s="1"/>
  <c r="V33" i="1"/>
  <c r="L30" i="6" s="1"/>
  <c r="V26" i="1"/>
  <c r="L23" i="6" s="1"/>
  <c r="V30" i="1"/>
  <c r="L27" i="6" s="1"/>
  <c r="V29" i="1"/>
  <c r="L26" i="6" s="1"/>
  <c r="V8" i="1"/>
  <c r="V15" i="1"/>
  <c r="L12" i="6" s="1"/>
  <c r="V10" i="1"/>
  <c r="V20" i="1"/>
  <c r="L17" i="6" s="1"/>
  <c r="V18" i="1"/>
  <c r="L15" i="6" s="1"/>
  <c r="V23" i="1"/>
  <c r="L20" i="6" s="1"/>
  <c r="V24" i="1"/>
  <c r="L21" i="6" s="1"/>
  <c r="V13" i="1"/>
  <c r="L10" i="6" s="1"/>
  <c r="V28" i="1"/>
  <c r="L25" i="6" s="1"/>
  <c r="V22" i="1"/>
  <c r="L19" i="6" s="1"/>
  <c r="B6" i="6"/>
  <c r="B12" i="6"/>
  <c r="C47" i="6"/>
  <c r="B47" i="6"/>
  <c r="B45" i="6"/>
  <c r="B43" i="6"/>
  <c r="C8" i="6"/>
  <c r="B10" i="6"/>
  <c r="B41" i="6"/>
  <c r="C45" i="6"/>
  <c r="C33" i="6"/>
  <c r="C43" i="6"/>
  <c r="B39" i="6"/>
  <c r="C41" i="6"/>
  <c r="C35" i="6"/>
  <c r="B33" i="6"/>
  <c r="C12" i="6"/>
  <c r="C37" i="6"/>
  <c r="C4" i="6"/>
  <c r="L5" i="6" l="1"/>
  <c r="L7" i="6"/>
  <c r="L3" i="6"/>
  <c r="BA11" i="1"/>
  <c r="M3" i="6" l="1"/>
  <c r="M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Michael Joseph</author>
  </authors>
  <commentList>
    <comment ref="Q2" authorId="0" shapeId="0" xr:uid="{00000000-0006-0000-0100-000001000000}">
      <text>
        <r>
          <rPr>
            <b/>
            <sz val="9"/>
            <color indexed="81"/>
            <rFont val="Tahoma"/>
            <family val="2"/>
          </rPr>
          <t>owner:</t>
        </r>
        <r>
          <rPr>
            <sz val="9"/>
            <color indexed="81"/>
            <rFont val="Tahoma"/>
            <family val="2"/>
          </rPr>
          <t xml:space="preserve">
(Sept 2012) Pioneer ACO Model: CMS has established robust quality measures that will be used to monitor the quality of care provided and beneficiary satisfaction. These measures mirror those in the Shared Savings Program. http://innovation.cms.gov/Files/fact-sheet/Pioneer-ACO-General-Fact-Sheet.pdf
</t>
        </r>
      </text>
    </comment>
    <comment ref="U2" authorId="0" shapeId="0" xr:uid="{00000000-0006-0000-0100-000002000000}">
      <text>
        <r>
          <rPr>
            <b/>
            <sz val="9"/>
            <color indexed="81"/>
            <rFont val="Tahoma"/>
            <family val="2"/>
          </rPr>
          <t>owner:</t>
        </r>
        <r>
          <rPr>
            <sz val="9"/>
            <color indexed="81"/>
            <rFont val="Tahoma"/>
            <family val="2"/>
          </rPr>
          <t xml:space="preserve">
there are 3 core measures and 3 alternate core measures to use if denominator for any of the core is zero.  Must also report 3 additional measures as part of core set.
 </t>
        </r>
      </text>
    </comment>
    <comment ref="N22" authorId="1" shapeId="0" xr:uid="{00000000-0006-0000-0100-000003000000}">
      <text>
        <r>
          <rPr>
            <b/>
            <sz val="10"/>
            <color indexed="81"/>
            <rFont val="Tahoma"/>
            <family val="2"/>
          </rPr>
          <t>Michael Joseph:</t>
        </r>
        <r>
          <rPr>
            <sz val="10"/>
            <color indexed="81"/>
            <rFont val="Tahoma"/>
            <family val="2"/>
          </rPr>
          <t xml:space="preserve">
Yes for ED Visits</t>
        </r>
      </text>
    </comment>
  </commentList>
</comments>
</file>

<file path=xl/sharedStrings.xml><?xml version="1.0" encoding="utf-8"?>
<sst xmlns="http://schemas.openxmlformats.org/spreadsheetml/2006/main" count="12558" uniqueCount="4084">
  <si>
    <t>Measure Name</t>
  </si>
  <si>
    <t>Yes</t>
  </si>
  <si>
    <t>Domain</t>
  </si>
  <si>
    <t>Steward</t>
  </si>
  <si>
    <t>Data Source</t>
  </si>
  <si>
    <t>Claims</t>
  </si>
  <si>
    <t>Survey</t>
  </si>
  <si>
    <t>No</t>
  </si>
  <si>
    <t>0069</t>
  </si>
  <si>
    <t>0052</t>
  </si>
  <si>
    <t>0097</t>
  </si>
  <si>
    <t>1799</t>
  </si>
  <si>
    <t>0036</t>
  </si>
  <si>
    <t>0022</t>
  </si>
  <si>
    <t>#</t>
  </si>
  <si>
    <t>Total Selection Criteria Points</t>
  </si>
  <si>
    <t>Recommended for Inclusion (Yes/No)</t>
  </si>
  <si>
    <t>Aligned with other measure sets?</t>
  </si>
  <si>
    <t>Comments</t>
  </si>
  <si>
    <t>Selection Tool Choices</t>
  </si>
  <si>
    <t>Somewhat</t>
  </si>
  <si>
    <t>Recommended for Inclusion</t>
  </si>
  <si>
    <t>Calculation</t>
  </si>
  <si>
    <t>Populated from Measure Selection Tab</t>
  </si>
  <si>
    <t>Federal Measure Sets
For measure sets identified as relevant for your program, Enter "Yes" if Measure is used by the Federal Measure set</t>
  </si>
  <si>
    <t>NQF Number</t>
  </si>
  <si>
    <t>NQF #</t>
  </si>
  <si>
    <t>Description</t>
  </si>
  <si>
    <t>0004</t>
  </si>
  <si>
    <t>Controlling High Blood Pressure</t>
  </si>
  <si>
    <t>0018</t>
  </si>
  <si>
    <t>0421</t>
  </si>
  <si>
    <t>0028</t>
  </si>
  <si>
    <t>0024</t>
  </si>
  <si>
    <t>0056</t>
  </si>
  <si>
    <t>0043</t>
  </si>
  <si>
    <t>0034</t>
  </si>
  <si>
    <t>0055</t>
  </si>
  <si>
    <t>0062</t>
  </si>
  <si>
    <t>0070</t>
  </si>
  <si>
    <t>0041</t>
  </si>
  <si>
    <t>0068</t>
  </si>
  <si>
    <t>0075</t>
  </si>
  <si>
    <t>0418</t>
  </si>
  <si>
    <t>0228</t>
  </si>
  <si>
    <t>0066</t>
  </si>
  <si>
    <t>0283</t>
  </si>
  <si>
    <t>Asthma: Pharmacologic Therapy</t>
  </si>
  <si>
    <t>0047</t>
  </si>
  <si>
    <t>0279</t>
  </si>
  <si>
    <t>0083</t>
  </si>
  <si>
    <t>0648</t>
  </si>
  <si>
    <t>0275</t>
  </si>
  <si>
    <t>0277</t>
  </si>
  <si>
    <t>0102</t>
  </si>
  <si>
    <t>0274</t>
  </si>
  <si>
    <t>0469</t>
  </si>
  <si>
    <t>0288</t>
  </si>
  <si>
    <t>0164</t>
  </si>
  <si>
    <t>0576</t>
  </si>
  <si>
    <t>1391</t>
  </si>
  <si>
    <t>0716</t>
  </si>
  <si>
    <t>0074</t>
  </si>
  <si>
    <t>0290</t>
  </si>
  <si>
    <t>Optimal Diabetes Care</t>
  </si>
  <si>
    <t>0729</t>
  </si>
  <si>
    <t>0067</t>
  </si>
  <si>
    <t>0531</t>
  </si>
  <si>
    <t>0557</t>
  </si>
  <si>
    <t>0558</t>
  </si>
  <si>
    <t>0163</t>
  </si>
  <si>
    <t>0529</t>
  </si>
  <si>
    <t>0541</t>
  </si>
  <si>
    <t>0218</t>
  </si>
  <si>
    <t>Transition Record with Specified Elements Received by Discharged Patients</t>
  </si>
  <si>
    <t>0281</t>
  </si>
  <si>
    <t>0038</t>
  </si>
  <si>
    <t>Adoption of Medication e-Prescribing</t>
  </si>
  <si>
    <t>1392</t>
  </si>
  <si>
    <t>1516</t>
  </si>
  <si>
    <t>0032</t>
  </si>
  <si>
    <t>0031</t>
  </si>
  <si>
    <t>0002</t>
  </si>
  <si>
    <t>Live Births Weighing Less Than 2,500 Grams</t>
  </si>
  <si>
    <t>0033</t>
  </si>
  <si>
    <t>0059</t>
  </si>
  <si>
    <t>0105</t>
  </si>
  <si>
    <t>0389</t>
  </si>
  <si>
    <t>0081</t>
  </si>
  <si>
    <t>0108</t>
  </si>
  <si>
    <t>0101</t>
  </si>
  <si>
    <t>0387</t>
  </si>
  <si>
    <t>0385</t>
  </si>
  <si>
    <t>0089</t>
  </si>
  <si>
    <t>0086</t>
  </si>
  <si>
    <t>0064</t>
  </si>
  <si>
    <t>0088</t>
  </si>
  <si>
    <t>NA</t>
  </si>
  <si>
    <t>0039</t>
  </si>
  <si>
    <t>0027</t>
  </si>
  <si>
    <t>Diabetes Short-term Complications (PQI-01)</t>
  </si>
  <si>
    <t>0272</t>
  </si>
  <si>
    <t>0476</t>
  </si>
  <si>
    <t>0063</t>
  </si>
  <si>
    <t>0057</t>
  </si>
  <si>
    <t>Annual Monitoring for Patients on Persistent Medications</t>
  </si>
  <si>
    <t>0021</t>
  </si>
  <si>
    <t>Comprehensive Diabetes Care: LDL-C Screening</t>
  </si>
  <si>
    <t xml:space="preserve">Commercial and State Measure Sets
For measure sets identified as relevant for your program, Enter "Yes" if Measure is used by the State Measure set </t>
  </si>
  <si>
    <t>State Measure Set A</t>
  </si>
  <si>
    <t>State Measure Set B</t>
  </si>
  <si>
    <t>State Measure Set C</t>
  </si>
  <si>
    <t>Commercial Measure Set A</t>
  </si>
  <si>
    <t>Commercial Measure Set B</t>
  </si>
  <si>
    <t>State Measure Set D</t>
  </si>
  <si>
    <t>State Measure Set E</t>
  </si>
  <si>
    <t>Count of Federal Programs used by:</t>
  </si>
  <si>
    <r>
      <t xml:space="preserve">CHIPRA Initial Core Set of Children’s Health Care Quality Measures 
</t>
    </r>
    <r>
      <rPr>
        <sz val="11"/>
        <color rgb="FF111111"/>
        <rFont val="Book Antiqua"/>
        <family val="1"/>
      </rPr>
      <t>as of 12/2013</t>
    </r>
  </si>
  <si>
    <r>
      <t xml:space="preserve">CMMI Core Measures V10 
</t>
    </r>
    <r>
      <rPr>
        <sz val="11"/>
        <color theme="1"/>
        <rFont val="Book Antiqua"/>
        <family val="1"/>
      </rPr>
      <t>as of 4/2014</t>
    </r>
  </si>
  <si>
    <r>
      <t xml:space="preserve">CMS Health Home Measure Set (proposed) 
</t>
    </r>
    <r>
      <rPr>
        <sz val="11"/>
        <color theme="1"/>
        <rFont val="Book Antiqua"/>
        <family val="1"/>
      </rPr>
      <t>as of 1/15/2013</t>
    </r>
  </si>
  <si>
    <r>
      <rPr>
        <b/>
        <sz val="11"/>
        <color theme="1"/>
        <rFont val="Book Antiqua"/>
        <family val="1"/>
      </rPr>
      <t>CMS Initial Core Set of Adult Health Care Quality Measures</t>
    </r>
    <r>
      <rPr>
        <sz val="11"/>
        <color theme="1"/>
        <rFont val="Book Antiqua"/>
        <family val="1"/>
      </rPr>
      <t xml:space="preserve">
as of 01/2014</t>
    </r>
  </si>
  <si>
    <t>CMS Medicare Shared Savings Program (MSSP) ACO for 2013
as of 12/21/2013</t>
  </si>
  <si>
    <r>
      <t xml:space="preserve">Comprehensive Primary Care Initiative
</t>
    </r>
    <r>
      <rPr>
        <sz val="11"/>
        <color theme="1"/>
        <rFont val="Book Antiqua"/>
        <family val="1"/>
      </rPr>
      <t>as of 04/01/2013</t>
    </r>
  </si>
  <si>
    <r>
      <t xml:space="preserve">Meaningful Use Clinical Quality Measures (CQMs) for 2014 
</t>
    </r>
    <r>
      <rPr>
        <sz val="11"/>
        <color theme="1"/>
        <rFont val="Book Antiqua"/>
        <family val="1"/>
      </rPr>
      <t>as of 5/2014</t>
    </r>
  </si>
  <si>
    <r>
      <rPr>
        <b/>
        <sz val="11"/>
        <color theme="1"/>
        <rFont val="Book Antiqua"/>
        <family val="1"/>
      </rPr>
      <t>Medicare-Medicaid Plans (MMPs) Capitated Financial Alignment Model (Duals Demonstrations)</t>
    </r>
    <r>
      <rPr>
        <sz val="11"/>
        <color theme="1"/>
        <rFont val="Book Antiqua"/>
        <family val="1"/>
      </rPr>
      <t xml:space="preserve">
as of 01/07/2014</t>
    </r>
  </si>
  <si>
    <r>
      <rPr>
        <b/>
        <sz val="11"/>
        <color theme="1"/>
        <rFont val="Book Antiqua"/>
        <family val="1"/>
      </rPr>
      <t xml:space="preserve">PQRS-Medicare EHR Incentive Pilot Clinical Quality Measures (CQMs) </t>
    </r>
    <r>
      <rPr>
        <sz val="11"/>
        <color theme="1"/>
        <rFont val="Book Antiqua"/>
        <family val="1"/>
      </rPr>
      <t xml:space="preserve">
as of 4/18/2013 </t>
    </r>
  </si>
  <si>
    <t>SIM Suggested Population Level Measures</t>
  </si>
  <si>
    <t>0001</t>
  </si>
  <si>
    <t>Hypertension (HTN): Blood Pressure Measurement</t>
  </si>
  <si>
    <t>0013</t>
  </si>
  <si>
    <t>Tobacco Use: Screening and Cessation Intervention</t>
  </si>
  <si>
    <t>0061</t>
  </si>
  <si>
    <t>Comprehensive Diabetes Care: LDL-C Control &lt;100 mg/dL</t>
  </si>
  <si>
    <t>American College of Cardiology</t>
  </si>
  <si>
    <t>Ischemic Vascular Disease (IVD): Use of Aspirin or Another Antithrombotic</t>
  </si>
  <si>
    <t>Chronic Stable Coronary Artery Disease: Lipid Control</t>
  </si>
  <si>
    <t>Ischemic Vascular Disease (IVD): Complete Lipid Panel and LDL Control</t>
  </si>
  <si>
    <t>Falls: Screening, Risk-Assessment, and Plan of Care to Prevent Future Falls</t>
  </si>
  <si>
    <t>0139</t>
  </si>
  <si>
    <t>3-Item Care Transition Measure (CTM-3)</t>
  </si>
  <si>
    <t>Documentation of Current Medications in the Medical Record</t>
  </si>
  <si>
    <t>0419</t>
  </si>
  <si>
    <t>Elective Delivery Prior to 39 Completed Weeks Gestation (PC-01)</t>
  </si>
  <si>
    <t>Cesarean Rate for Nulliparous Singleton Vertex (PC-02)</t>
  </si>
  <si>
    <t>0471</t>
  </si>
  <si>
    <t>Appropriate Use of Antenatal Steroids (PC-03)</t>
  </si>
  <si>
    <t>0486</t>
  </si>
  <si>
    <t>0489</t>
  </si>
  <si>
    <t>Proportion of Days Covered (PDC): 5 Rates by Therapeutic Category</t>
  </si>
  <si>
    <t>Pharmacy Quality Alliance</t>
  </si>
  <si>
    <t>Post-Discharge Continuing Care Plan Created (HBIPS-6)</t>
  </si>
  <si>
    <t>1382</t>
  </si>
  <si>
    <t>1407</t>
  </si>
  <si>
    <t>1448</t>
  </si>
  <si>
    <t>1517</t>
  </si>
  <si>
    <t>1768</t>
  </si>
  <si>
    <t>1959</t>
  </si>
  <si>
    <t>1999</t>
  </si>
  <si>
    <t>2082</t>
  </si>
  <si>
    <t>CREcare</t>
  </si>
  <si>
    <t>Continuity Assessment Record and Evaluation Tool (CARE Tool)</t>
  </si>
  <si>
    <t>Notes</t>
  </si>
  <si>
    <t>0575</t>
  </si>
  <si>
    <t>0577</t>
  </si>
  <si>
    <t>0005</t>
  </si>
  <si>
    <t>0054</t>
  </si>
  <si>
    <t>Summary Description of Measure Set</t>
  </si>
  <si>
    <t>0430</t>
  </si>
  <si>
    <t>0429</t>
  </si>
  <si>
    <t>0230</t>
  </si>
  <si>
    <t>0229</t>
  </si>
  <si>
    <t>0006</t>
  </si>
  <si>
    <t>0007</t>
  </si>
  <si>
    <t>NCQA Supplemental items for CAHPS® 4.0 Adult Questionnaire (CAHPS 4.0H)</t>
  </si>
  <si>
    <t>0009</t>
  </si>
  <si>
    <t>0517</t>
  </si>
  <si>
    <t>0258</t>
  </si>
  <si>
    <t>0692</t>
  </si>
  <si>
    <t>0693</t>
  </si>
  <si>
    <t>0691</t>
  </si>
  <si>
    <t>CAHPS® Home Health Care Survey</t>
  </si>
  <si>
    <t>CAHPS® Nursing Home Survey: Long-Stay Resident Instrument</t>
  </si>
  <si>
    <t>CAHPS® In-Center Hemodialysis Survey</t>
  </si>
  <si>
    <t>selection_criteria</t>
  </si>
  <si>
    <t>Evidence-based and scientifically acceptable</t>
  </si>
  <si>
    <t>Has a relevant benchmark</t>
  </si>
  <si>
    <t>Not greatly influenced by patient case mix</t>
  </si>
  <si>
    <t>Consistent with the goals of the program</t>
  </si>
  <si>
    <t>Useable and relevant</t>
  </si>
  <si>
    <t>Feasible to collect</t>
  </si>
  <si>
    <t>Aligned with other measure sets</t>
  </si>
  <si>
    <t>Promotes increased value</t>
  </si>
  <si>
    <t xml:space="preserve">Present an opportunity for quality improvement </t>
  </si>
  <si>
    <t>Transformative potential</t>
  </si>
  <si>
    <t>Sufficient denominator size</t>
  </si>
  <si>
    <t>Representative of the array of services provided by the program</t>
  </si>
  <si>
    <t>Representative of the diversity of patients served by the program</t>
  </si>
  <si>
    <t>Not unreasonably burdensome to payers or providers</t>
  </si>
  <si>
    <t>Column1</t>
  </si>
  <si>
    <t xml:space="preserve">Details for: </t>
  </si>
  <si>
    <t>details</t>
  </si>
  <si>
    <t>0058</t>
  </si>
  <si>
    <t>0071</t>
  </si>
  <si>
    <t>Asthma Emergency Department Visits</t>
  </si>
  <si>
    <t>Alabama Medicaid Agency</t>
  </si>
  <si>
    <t>Ambulatory Care (AMB-OP &amp; AMB-ED)</t>
  </si>
  <si>
    <t>1388</t>
  </si>
  <si>
    <t>0731</t>
  </si>
  <si>
    <t>0549</t>
  </si>
  <si>
    <t>Criterion A</t>
  </si>
  <si>
    <t>Criterion B</t>
  </si>
  <si>
    <t>Criterion C</t>
  </si>
  <si>
    <t>Criterion D</t>
  </si>
  <si>
    <t>Criterion E</t>
  </si>
  <si>
    <t>Criterion F</t>
  </si>
  <si>
    <t>Criterion G</t>
  </si>
  <si>
    <t>Criterion H</t>
  </si>
  <si>
    <t>Criterion I</t>
  </si>
  <si>
    <t>Criterion J</t>
  </si>
  <si>
    <t>Measure-specific comments for Criterion A</t>
  </si>
  <si>
    <t>Measure-specific comments for Criterion B</t>
  </si>
  <si>
    <t>Measure-specific comments for Criterion C</t>
  </si>
  <si>
    <t>Measure-specific comments for Criterion D</t>
  </si>
  <si>
    <t>Measure-specific comments for Criterion E</t>
  </si>
  <si>
    <t>Measure-specific comments for Criterion F</t>
  </si>
  <si>
    <t>Measure-specific comments for Criterion G</t>
  </si>
  <si>
    <t>Measure-specific comments for Criterion H</t>
  </si>
  <si>
    <t>Measure-specific comments for Criterion I</t>
  </si>
  <si>
    <t>Measure-specific comments for Criterion J</t>
  </si>
  <si>
    <t>0113</t>
  </si>
  <si>
    <t>Society of Thoracic Surgeons</t>
  </si>
  <si>
    <t>0132</t>
  </si>
  <si>
    <t>0135</t>
  </si>
  <si>
    <t>0137</t>
  </si>
  <si>
    <t>0138</t>
  </si>
  <si>
    <t>0142</t>
  </si>
  <si>
    <t>0143</t>
  </si>
  <si>
    <t>The Joint Commission</t>
  </si>
  <si>
    <t>0144</t>
  </si>
  <si>
    <t>0147</t>
  </si>
  <si>
    <t>0160</t>
  </si>
  <si>
    <t>0162</t>
  </si>
  <si>
    <t>0166</t>
  </si>
  <si>
    <t>0268</t>
  </si>
  <si>
    <t>0284</t>
  </si>
  <si>
    <t>0286</t>
  </si>
  <si>
    <t>0289</t>
  </si>
  <si>
    <t>0300</t>
  </si>
  <si>
    <t>0301</t>
  </si>
  <si>
    <t>0330</t>
  </si>
  <si>
    <t>0338</t>
  </si>
  <si>
    <t>0345</t>
  </si>
  <si>
    <t>0346</t>
  </si>
  <si>
    <t>0351</t>
  </si>
  <si>
    <t>0356</t>
  </si>
  <si>
    <t>0371</t>
  </si>
  <si>
    <t>0372</t>
  </si>
  <si>
    <t>0373</t>
  </si>
  <si>
    <t>0434</t>
  </si>
  <si>
    <t>0435</t>
  </si>
  <si>
    <t>0436</t>
  </si>
  <si>
    <t>0437</t>
  </si>
  <si>
    <t>0438</t>
  </si>
  <si>
    <t>0439</t>
  </si>
  <si>
    <t>0441</t>
  </si>
  <si>
    <t>0450</t>
  </si>
  <si>
    <t>0453</t>
  </si>
  <si>
    <t>0468</t>
  </si>
  <si>
    <t>0480</t>
  </si>
  <si>
    <t>0495</t>
  </si>
  <si>
    <t>0496</t>
  </si>
  <si>
    <t>0497</t>
  </si>
  <si>
    <t>0505</t>
  </si>
  <si>
    <t>0506</t>
  </si>
  <si>
    <t>0513</t>
  </si>
  <si>
    <t>0514</t>
  </si>
  <si>
    <t>0527</t>
  </si>
  <si>
    <t>0528</t>
  </si>
  <si>
    <t>Surgical patients who received prophylactic antibiotics consistent with current guidelines (specific to each type of surgical procedure).</t>
  </si>
  <si>
    <t>0560</t>
  </si>
  <si>
    <t>0639</t>
  </si>
  <si>
    <t>0640</t>
  </si>
  <si>
    <t>0641</t>
  </si>
  <si>
    <t>0661</t>
  </si>
  <si>
    <t>0662</t>
  </si>
  <si>
    <t>0669</t>
  </si>
  <si>
    <t>0728</t>
  </si>
  <si>
    <t>0753</t>
  </si>
  <si>
    <t>0753 (similar to)</t>
  </si>
  <si>
    <t>Meeting Standards Associated with Better Outcomes for High-risk Care: Aortic Valve Replacement, Abdominal Aortic Aneurism Repair, High-Risk Deliveries, Pancreatic Resection, Esophageal Resection</t>
  </si>
  <si>
    <t>Patient Safety - Appropriate Staffing in the ICU</t>
  </si>
  <si>
    <t>Patient Safety - Never Events Policy</t>
  </si>
  <si>
    <t>Patient Safety - Preventing Medication Errors</t>
  </si>
  <si>
    <t>BV Library #</t>
  </si>
  <si>
    <t>Pharmacotherapy Management of COPD Exacerbation</t>
  </si>
  <si>
    <t>Follow-Up After Hospitalization for Mental Illness</t>
  </si>
  <si>
    <t>Appropriate Testing for Children with Pharyngitis</t>
  </si>
  <si>
    <t>Breast Cancer Screening</t>
  </si>
  <si>
    <t>Chlamydia Screening</t>
  </si>
  <si>
    <t>Colorectal Cancer Screening</t>
  </si>
  <si>
    <t>Use of Appropriate Medications for Asthma</t>
  </si>
  <si>
    <t>Childhood Immunization Status</t>
  </si>
  <si>
    <t>Pneumonia Vaccination Status for Older Adults</t>
  </si>
  <si>
    <t>Persistence of Beta-Blocker Treatment After a Heart Attack</t>
  </si>
  <si>
    <t>Well-Child Visits in the First 15 Months of Life</t>
  </si>
  <si>
    <t>Well-Child Visits in the 3rd, 4th, 5th, and 6th Years of Life</t>
  </si>
  <si>
    <t>Prenatal &amp; Postpartum Care</t>
  </si>
  <si>
    <t>Plan All-Cause Readmission</t>
  </si>
  <si>
    <t>Medication Management for People with Asthma</t>
  </si>
  <si>
    <t>0136</t>
  </si>
  <si>
    <t>0148</t>
  </si>
  <si>
    <t>0270</t>
  </si>
  <si>
    <t>0368</t>
  </si>
  <si>
    <t>0374</t>
  </si>
  <si>
    <t>0375</t>
  </si>
  <si>
    <t>0376</t>
  </si>
  <si>
    <t>0440</t>
  </si>
  <si>
    <t>0452</t>
  </si>
  <si>
    <t>0491</t>
  </si>
  <si>
    <t>Lead Screening in Children</t>
  </si>
  <si>
    <t>Measure Origin</t>
  </si>
  <si>
    <t>Measure Status</t>
  </si>
  <si>
    <t>Rationale</t>
  </si>
  <si>
    <t>Clinical Data</t>
  </si>
  <si>
    <t>BV-1</t>
  </si>
  <si>
    <t>BV-2</t>
  </si>
  <si>
    <t>BV-3</t>
  </si>
  <si>
    <t>BV-4</t>
  </si>
  <si>
    <t>BV-5</t>
  </si>
  <si>
    <t>BV-6</t>
  </si>
  <si>
    <t>BV-7</t>
  </si>
  <si>
    <t>BV-8</t>
  </si>
  <si>
    <t>BV-9</t>
  </si>
  <si>
    <t>BV-10</t>
  </si>
  <si>
    <t>BV-11</t>
  </si>
  <si>
    <t>BV-12</t>
  </si>
  <si>
    <t>BV-13</t>
  </si>
  <si>
    <t>BV-15</t>
  </si>
  <si>
    <t>BV-16</t>
  </si>
  <si>
    <t>BV-17</t>
  </si>
  <si>
    <t>BV-18</t>
  </si>
  <si>
    <t>BV-19</t>
  </si>
  <si>
    <t>BV-20</t>
  </si>
  <si>
    <t>BV-22</t>
  </si>
  <si>
    <t>BV-23</t>
  </si>
  <si>
    <t>BV-24</t>
  </si>
  <si>
    <t>BV-25</t>
  </si>
  <si>
    <t>BV-26</t>
  </si>
  <si>
    <t>BV-27</t>
  </si>
  <si>
    <t>BV-28</t>
  </si>
  <si>
    <t>BV-29</t>
  </si>
  <si>
    <t>BV-30</t>
  </si>
  <si>
    <t>BV-31</t>
  </si>
  <si>
    <t>BV-32</t>
  </si>
  <si>
    <t>BV-33</t>
  </si>
  <si>
    <t>BV-34</t>
  </si>
  <si>
    <t>BV-35</t>
  </si>
  <si>
    <t>BV-36</t>
  </si>
  <si>
    <t>BV-37</t>
  </si>
  <si>
    <t>BV-38</t>
  </si>
  <si>
    <t>BV-39</t>
  </si>
  <si>
    <t>BV-40</t>
  </si>
  <si>
    <t>BV-41</t>
  </si>
  <si>
    <t>BV-42</t>
  </si>
  <si>
    <t>BV-43</t>
  </si>
  <si>
    <t>BV-44</t>
  </si>
  <si>
    <t>BV-45</t>
  </si>
  <si>
    <t>BV-46</t>
  </si>
  <si>
    <t>BV-47</t>
  </si>
  <si>
    <t>BV-48</t>
  </si>
  <si>
    <t>BV-49</t>
  </si>
  <si>
    <t>BV-50</t>
  </si>
  <si>
    <t>BV-51</t>
  </si>
  <si>
    <t>BV-52</t>
  </si>
  <si>
    <t>BV-53</t>
  </si>
  <si>
    <t>BV-54</t>
  </si>
  <si>
    <t>BV-55</t>
  </si>
  <si>
    <t>BV-56</t>
  </si>
  <si>
    <t>BV-57</t>
  </si>
  <si>
    <t>BV-58</t>
  </si>
  <si>
    <t>BV-59</t>
  </si>
  <si>
    <t>BV-60</t>
  </si>
  <si>
    <t>BV-61</t>
  </si>
  <si>
    <t>BV-62</t>
  </si>
  <si>
    <t>BV-63</t>
  </si>
  <si>
    <t>BV-64</t>
  </si>
  <si>
    <t>BV-65</t>
  </si>
  <si>
    <t>BV-66</t>
  </si>
  <si>
    <t>BV-67</t>
  </si>
  <si>
    <t>BV-68</t>
  </si>
  <si>
    <t>BV-69</t>
  </si>
  <si>
    <t>BV-70</t>
  </si>
  <si>
    <t>BV-71</t>
  </si>
  <si>
    <t>BV-72</t>
  </si>
  <si>
    <t>BV-73</t>
  </si>
  <si>
    <t>BV-74</t>
  </si>
  <si>
    <t>BV-75</t>
  </si>
  <si>
    <t>BV-76</t>
  </si>
  <si>
    <t>BV-77</t>
  </si>
  <si>
    <t>BV-78</t>
  </si>
  <si>
    <t>BV-79</t>
  </si>
  <si>
    <t>BV-80</t>
  </si>
  <si>
    <t>BV-81</t>
  </si>
  <si>
    <t>BV-82</t>
  </si>
  <si>
    <t>BV-84</t>
  </si>
  <si>
    <t>BV-85</t>
  </si>
  <si>
    <t>BV-86</t>
  </si>
  <si>
    <t>BV-87</t>
  </si>
  <si>
    <t>BV-88</t>
  </si>
  <si>
    <t>BV-89</t>
  </si>
  <si>
    <t>BV-90</t>
  </si>
  <si>
    <t>BV-91</t>
  </si>
  <si>
    <t>BV-92</t>
  </si>
  <si>
    <t>BV-93</t>
  </si>
  <si>
    <t>BV-94</t>
  </si>
  <si>
    <t>BV-95</t>
  </si>
  <si>
    <t>BV-96</t>
  </si>
  <si>
    <t>BV-97</t>
  </si>
  <si>
    <t>BV-98</t>
  </si>
  <si>
    <t>BV-99</t>
  </si>
  <si>
    <t>BV-100</t>
  </si>
  <si>
    <t>BV-101</t>
  </si>
  <si>
    <t>BV-102</t>
  </si>
  <si>
    <t>BV-103</t>
  </si>
  <si>
    <t>BV-104</t>
  </si>
  <si>
    <t>BV-105</t>
  </si>
  <si>
    <t>BV-106</t>
  </si>
  <si>
    <t>BV-107</t>
  </si>
  <si>
    <t>BV-108</t>
  </si>
  <si>
    <t>BV-109</t>
  </si>
  <si>
    <t>BV-110</t>
  </si>
  <si>
    <t>BV-111</t>
  </si>
  <si>
    <t>BV-112</t>
  </si>
  <si>
    <t>BV-113</t>
  </si>
  <si>
    <t>BV-114</t>
  </si>
  <si>
    <t>BV-115</t>
  </si>
  <si>
    <t>BV-116</t>
  </si>
  <si>
    <t>BV-117</t>
  </si>
  <si>
    <t>BV-118</t>
  </si>
  <si>
    <t>BV-119</t>
  </si>
  <si>
    <t>BV-120</t>
  </si>
  <si>
    <t>BV-121</t>
  </si>
  <si>
    <t>BV-122</t>
  </si>
  <si>
    <t>BV-123</t>
  </si>
  <si>
    <t>BV-124</t>
  </si>
  <si>
    <t>BV-125</t>
  </si>
  <si>
    <t>BV-126</t>
  </si>
  <si>
    <t>BV-127</t>
  </si>
  <si>
    <t>BV-128</t>
  </si>
  <si>
    <t>BV-129</t>
  </si>
  <si>
    <t>BV-130</t>
  </si>
  <si>
    <t>BV-131</t>
  </si>
  <si>
    <t>BV-132</t>
  </si>
  <si>
    <t>BV-133</t>
  </si>
  <si>
    <t>BV-134</t>
  </si>
  <si>
    <t>BV-135</t>
  </si>
  <si>
    <t>BV-136</t>
  </si>
  <si>
    <t>BV-137</t>
  </si>
  <si>
    <t>BV-138</t>
  </si>
  <si>
    <t>BV-139</t>
  </si>
  <si>
    <t>BV-140</t>
  </si>
  <si>
    <t>BV-141</t>
  </si>
  <si>
    <t>BV-142</t>
  </si>
  <si>
    <t>BV-143</t>
  </si>
  <si>
    <t>BV-144</t>
  </si>
  <si>
    <t>BV-145</t>
  </si>
  <si>
    <t>BV-146</t>
  </si>
  <si>
    <t>BV-147</t>
  </si>
  <si>
    <t>BV-148</t>
  </si>
  <si>
    <t>BV-149</t>
  </si>
  <si>
    <t>BV-150</t>
  </si>
  <si>
    <t>BV-151</t>
  </si>
  <si>
    <t>BV-152</t>
  </si>
  <si>
    <t>BV-153</t>
  </si>
  <si>
    <t>BV-156</t>
  </si>
  <si>
    <t>BV-157</t>
  </si>
  <si>
    <t>BV-158</t>
  </si>
  <si>
    <t>BV-159</t>
  </si>
  <si>
    <t>BV-160</t>
  </si>
  <si>
    <t>BV-162</t>
  </si>
  <si>
    <t>BV-164</t>
  </si>
  <si>
    <t>BV-165</t>
  </si>
  <si>
    <t>BV-166</t>
  </si>
  <si>
    <t>BV-167</t>
  </si>
  <si>
    <t>BV-168</t>
  </si>
  <si>
    <t>BV-169</t>
  </si>
  <si>
    <t>BV-170</t>
  </si>
  <si>
    <t>BV-171</t>
  </si>
  <si>
    <t>BV-172</t>
  </si>
  <si>
    <t>BV-173</t>
  </si>
  <si>
    <t>BV-174</t>
  </si>
  <si>
    <t>BV-175</t>
  </si>
  <si>
    <t>BV-176</t>
  </si>
  <si>
    <t>BV-177</t>
  </si>
  <si>
    <t>BV-178</t>
  </si>
  <si>
    <t>BV-179</t>
  </si>
  <si>
    <t>BV-180</t>
  </si>
  <si>
    <t>BV-181</t>
  </si>
  <si>
    <t>BV-182</t>
  </si>
  <si>
    <t>BV-183</t>
  </si>
  <si>
    <t>BV-184</t>
  </si>
  <si>
    <t>BV-185</t>
  </si>
  <si>
    <t>BV-186</t>
  </si>
  <si>
    <t>BV-188</t>
  </si>
  <si>
    <t>BV-189</t>
  </si>
  <si>
    <t>BV-190</t>
  </si>
  <si>
    <t>BV-191</t>
  </si>
  <si>
    <t>BV-192</t>
  </si>
  <si>
    <t>BV-193</t>
  </si>
  <si>
    <t>BV-194</t>
  </si>
  <si>
    <t>BV-195</t>
  </si>
  <si>
    <t>BV-196</t>
  </si>
  <si>
    <t>BV-197</t>
  </si>
  <si>
    <t>BV-198</t>
  </si>
  <si>
    <t>BV-199</t>
  </si>
  <si>
    <t>BV-200</t>
  </si>
  <si>
    <t>BV-201</t>
  </si>
  <si>
    <t>BV-202</t>
  </si>
  <si>
    <t>BV-203</t>
  </si>
  <si>
    <t>BV-204</t>
  </si>
  <si>
    <t>BV-205</t>
  </si>
  <si>
    <t>BV-206</t>
  </si>
  <si>
    <t>BV-207</t>
  </si>
  <si>
    <t>BV-208</t>
  </si>
  <si>
    <t>BV-209</t>
  </si>
  <si>
    <t>BV-210</t>
  </si>
  <si>
    <t>BV-211</t>
  </si>
  <si>
    <t>BV-212</t>
  </si>
  <si>
    <t>BV-213</t>
  </si>
  <si>
    <t>BV-214</t>
  </si>
  <si>
    <t>BV-215</t>
  </si>
  <si>
    <t>BV-216</t>
  </si>
  <si>
    <t>BV-217</t>
  </si>
  <si>
    <t>BV-218</t>
  </si>
  <si>
    <t>BV-219</t>
  </si>
  <si>
    <t>BV-220</t>
  </si>
  <si>
    <t>BV-221</t>
  </si>
  <si>
    <t>BV-223</t>
  </si>
  <si>
    <t>BV-224</t>
  </si>
  <si>
    <t>BV-225</t>
  </si>
  <si>
    <t>BV-226</t>
  </si>
  <si>
    <t>BV-227</t>
  </si>
  <si>
    <t>BV-228</t>
  </si>
  <si>
    <t>BV-229</t>
  </si>
  <si>
    <t>BV-230</t>
  </si>
  <si>
    <t>BV-232</t>
  </si>
  <si>
    <t>BV-233</t>
  </si>
  <si>
    <t>BV-234</t>
  </si>
  <si>
    <t>BV-235</t>
  </si>
  <si>
    <t>BV-236</t>
  </si>
  <si>
    <t>BV-237</t>
  </si>
  <si>
    <t>BV-238</t>
  </si>
  <si>
    <t>BV-239</t>
  </si>
  <si>
    <t>BV-240</t>
  </si>
  <si>
    <t>BV-241</t>
  </si>
  <si>
    <t>BV-242</t>
  </si>
  <si>
    <t>BV-243</t>
  </si>
  <si>
    <t>BV-244</t>
  </si>
  <si>
    <t>BV-245</t>
  </si>
  <si>
    <t>BV-246</t>
  </si>
  <si>
    <t>BV-247</t>
  </si>
  <si>
    <t>BV-248</t>
  </si>
  <si>
    <t>BV-249</t>
  </si>
  <si>
    <t>BV-250</t>
  </si>
  <si>
    <t>BV-251</t>
  </si>
  <si>
    <t>BV-252</t>
  </si>
  <si>
    <t>BV-253</t>
  </si>
  <si>
    <t>BV-254</t>
  </si>
  <si>
    <t>BV-255</t>
  </si>
  <si>
    <t>BV-256</t>
  </si>
  <si>
    <t>BV-257</t>
  </si>
  <si>
    <t>BV-258</t>
  </si>
  <si>
    <t>BV-259</t>
  </si>
  <si>
    <t>BV-260</t>
  </si>
  <si>
    <t>Link to Measure Set</t>
  </si>
  <si>
    <t>BV-261</t>
  </si>
  <si>
    <t>0285</t>
  </si>
  <si>
    <t>Agency for Healthcare Research and Quality</t>
  </si>
  <si>
    <t>BV-262</t>
  </si>
  <si>
    <t>BV-263</t>
  </si>
  <si>
    <t>0638</t>
  </si>
  <si>
    <t>BV-264</t>
  </si>
  <si>
    <t>1893</t>
  </si>
  <si>
    <t>Commercial and State Measure Sets</t>
  </si>
  <si>
    <t>Federal Measure Sets Primarily Focused on Ambulatory Care</t>
  </si>
  <si>
    <t>National Hospital Measure Sets</t>
  </si>
  <si>
    <t>Select State Measure Sets</t>
  </si>
  <si>
    <t>Calculation Cells</t>
  </si>
  <si>
    <t>Summary Sheet</t>
  </si>
  <si>
    <t xml:space="preserve">CMS Health Home Measure Set </t>
  </si>
  <si>
    <t>Links to Source Documents</t>
  </si>
  <si>
    <t>Scores</t>
  </si>
  <si>
    <t>State Measures</t>
  </si>
  <si>
    <t xml:space="preserve">
Set B</t>
  </si>
  <si>
    <t xml:space="preserve">
Set C</t>
  </si>
  <si>
    <t xml:space="preserve">
Set D</t>
  </si>
  <si>
    <t xml:space="preserve">
Set E</t>
  </si>
  <si>
    <t>Measure Crosswalk</t>
  </si>
  <si>
    <r>
      <rPr>
        <b/>
        <sz val="14"/>
        <color theme="1" tint="0.34998626667073579"/>
        <rFont val="Arimo"/>
        <family val="2"/>
      </rPr>
      <t>Note:</t>
    </r>
    <r>
      <rPr>
        <sz val="14"/>
        <color theme="1" tint="0.34998626667073579"/>
        <rFont val="Georgia"/>
        <family val="1"/>
      </rPr>
      <t xml:space="preserve">
These fields will be automatically populated for measures with a known NQF#. You may check Measure Crosswalk tab for measures for which the NQF# is unknown.
</t>
    </r>
  </si>
  <si>
    <t>Hemoglobin A1c (HbA1c) Testing for Pediatric Patients</t>
  </si>
  <si>
    <t>0060</t>
  </si>
  <si>
    <t>Adult Major Depressive Disorder (MDD): Suicide Risk Assessment</t>
  </si>
  <si>
    <t>0104</t>
  </si>
  <si>
    <t>0110</t>
  </si>
  <si>
    <t>HIV/AIDS: Medical Visit</t>
  </si>
  <si>
    <t>0405</t>
  </si>
  <si>
    <t>HIV/AIDS: RNA Control for Patients with HIV</t>
  </si>
  <si>
    <t>0564</t>
  </si>
  <si>
    <t>0565</t>
  </si>
  <si>
    <t>Complications within 30 Days Following Cataract Surgery Requiring Additional Surgical Procedures</t>
  </si>
  <si>
    <t>Cataracts: 20/40 or Better Visual Acuity within 90 Days Following Cataract Surgery</t>
  </si>
  <si>
    <t>OptumInsight</t>
  </si>
  <si>
    <t>0710</t>
  </si>
  <si>
    <t>0712</t>
  </si>
  <si>
    <t>Depression Remission at Twelve Months</t>
  </si>
  <si>
    <t>Depression Utilization of the PHQ-9 Tool</t>
  </si>
  <si>
    <t>Child and Adolescent Major Depressive Disorder: Suicide Risk Assessment</t>
  </si>
  <si>
    <t>Maternal Depression Screening</t>
  </si>
  <si>
    <t>Preventive Care and Screening: Cholesterol-fasting Low Density Lipoprotein (LDL-C) Test Performed</t>
  </si>
  <si>
    <t>Preventive Care and Screening: Risk-Stratified Cholesterol-fasting Low Density Lipoprotein (LDL-C)</t>
  </si>
  <si>
    <t>Preventive Care and Screening: Screening for High Blood Pressure and Follow-up Documented</t>
  </si>
  <si>
    <t xml:space="preserve">Measure Set </t>
  </si>
  <si>
    <t>BV-21</t>
  </si>
  <si>
    <t>BV-154</t>
  </si>
  <si>
    <t>BV-155</t>
  </si>
  <si>
    <t>BV-161</t>
  </si>
  <si>
    <t>BV-163</t>
  </si>
  <si>
    <t>BV-265</t>
  </si>
  <si>
    <t>BV-266</t>
  </si>
  <si>
    <t>BV-267</t>
  </si>
  <si>
    <t>BV-268</t>
  </si>
  <si>
    <t>BV-269</t>
  </si>
  <si>
    <t>BV-270</t>
  </si>
  <si>
    <t>BV-271</t>
  </si>
  <si>
    <t>BV-272</t>
  </si>
  <si>
    <t>BV-273</t>
  </si>
  <si>
    <t>BV-274</t>
  </si>
  <si>
    <t>BV-275</t>
  </si>
  <si>
    <t>BV-276</t>
  </si>
  <si>
    <t>BV-277</t>
  </si>
  <si>
    <t>BV-278</t>
  </si>
  <si>
    <t>BV-279</t>
  </si>
  <si>
    <t>BV-280</t>
  </si>
  <si>
    <t>BV-281</t>
  </si>
  <si>
    <t>BV-282</t>
  </si>
  <si>
    <t>BV-283</t>
  </si>
  <si>
    <t>selection_criteria_a</t>
  </si>
  <si>
    <t>selection_criteria_b</t>
  </si>
  <si>
    <t>selection_criteria_c</t>
  </si>
  <si>
    <t>selection_criteria_d</t>
  </si>
  <si>
    <t>selection_criteria_e</t>
  </si>
  <si>
    <t>selection_criteria_f</t>
  </si>
  <si>
    <t>selection_criteria_g</t>
  </si>
  <si>
    <t>selection_criteria_h</t>
  </si>
  <si>
    <t>selection_criteria_i</t>
  </si>
  <si>
    <t>selection_criteria_j</t>
  </si>
  <si>
    <t xml:space="preserve">
CMS Health Home Measure Set 
</t>
  </si>
  <si>
    <t xml:space="preserve">
Set  A</t>
  </si>
  <si>
    <t xml:space="preserve">
Set  B</t>
  </si>
  <si>
    <t>DATA DROPDOWN</t>
  </si>
  <si>
    <t>DO NOT EDIT OR DELETE</t>
  </si>
  <si>
    <t>Select Criterion A:</t>
  </si>
  <si>
    <t>Select Criterion B:</t>
  </si>
  <si>
    <t>Select Criterion C:</t>
  </si>
  <si>
    <t>Select Criterion D:</t>
  </si>
  <si>
    <t>Select Criterion E:</t>
  </si>
  <si>
    <t>Select Criterion F:</t>
  </si>
  <si>
    <t>Select Criterion G:</t>
  </si>
  <si>
    <t>Select Criterion H:</t>
  </si>
  <si>
    <t>Select Criterion I:</t>
  </si>
  <si>
    <t>Select Criterion J:</t>
  </si>
  <si>
    <t>Present an opportunity for quality improvement</t>
  </si>
  <si>
    <t>Click here to use criterion dropdown menu</t>
  </si>
  <si>
    <t>1365</t>
  </si>
  <si>
    <t>1381</t>
  </si>
  <si>
    <t>1401</t>
  </si>
  <si>
    <t>1550</t>
  </si>
  <si>
    <t>1551</t>
  </si>
  <si>
    <t>1653</t>
  </si>
  <si>
    <t>1716</t>
  </si>
  <si>
    <t>1717</t>
  </si>
  <si>
    <t>1789</t>
  </si>
  <si>
    <t>Commercial Measures</t>
  </si>
  <si>
    <t>0029</t>
  </si>
  <si>
    <t>0030</t>
  </si>
  <si>
    <t>0035</t>
  </si>
  <si>
    <t>0040</t>
  </si>
  <si>
    <t>0053</t>
  </si>
  <si>
    <t>Diabetes: Appropriate Treatment of Hypertension</t>
  </si>
  <si>
    <t>0546</t>
  </si>
  <si>
    <t>0553</t>
  </si>
  <si>
    <t>Appeals Auto–Forward</t>
  </si>
  <si>
    <t>Care Coordination - CAHPS</t>
  </si>
  <si>
    <t>Members Choosing to Leave the Plan</t>
  </si>
  <si>
    <t>Plan Makes Timely Decisions about Appeals</t>
  </si>
  <si>
    <t>Reviewing Appeals Decisions</t>
  </si>
  <si>
    <t>BV-285</t>
  </si>
  <si>
    <t>BV-286</t>
  </si>
  <si>
    <t>BV-287</t>
  </si>
  <si>
    <t>BV-288</t>
  </si>
  <si>
    <t>BV-289</t>
  </si>
  <si>
    <t>BV-290</t>
  </si>
  <si>
    <t>BV-291</t>
  </si>
  <si>
    <t>BV-292</t>
  </si>
  <si>
    <t>BV-293</t>
  </si>
  <si>
    <t>BV-294</t>
  </si>
  <si>
    <t>BV-295</t>
  </si>
  <si>
    <t>BV-296</t>
  </si>
  <si>
    <t>BV-297</t>
  </si>
  <si>
    <t>BV-299</t>
  </si>
  <si>
    <t>BV-300</t>
  </si>
  <si>
    <t>BV-301</t>
  </si>
  <si>
    <t>BV-302</t>
  </si>
  <si>
    <t>BV-303</t>
  </si>
  <si>
    <t>BV-305</t>
  </si>
  <si>
    <t>BV-306</t>
  </si>
  <si>
    <t>BV-307</t>
  </si>
  <si>
    <t>BV-308</t>
  </si>
  <si>
    <t>BV-309</t>
  </si>
  <si>
    <t>Independent Review</t>
  </si>
  <si>
    <t>BV-310</t>
  </si>
  <si>
    <t>Emergency Transfer Communication Measure</t>
  </si>
  <si>
    <t>0291</t>
  </si>
  <si>
    <t>BV-311</t>
  </si>
  <si>
    <t>Brigham and Women's Hospital</t>
  </si>
  <si>
    <t>CMS Medicare Part C &amp; D Star Ratings Measures</t>
  </si>
  <si>
    <t>2456</t>
  </si>
  <si>
    <t>Osteoporosis: Communication with the Physician Managing On-going Care Post-Fracture of Hip, Spine or Distal Radius for Men and Women Aged 50 Years and Older</t>
  </si>
  <si>
    <t>Screening or Therapy for Osteoporosis for Women Aged 65 Years and Older</t>
  </si>
  <si>
    <t>Percentage of female patients aged 65 years and older who have a central dual-energy X- ray absorptiometry (DXA) measurement ordered or performed at least once since age 60 or pharmacologic therapy prescribed within 12 months</t>
  </si>
  <si>
    <t>Osteoporosis: Management Following Fracture of Hip, Spine or Distal Radius for Men and Women Aged 50 Years and Older</t>
  </si>
  <si>
    <t>Age-Related Macular Degeneration (AMD): Dilated Macular Examination</t>
  </si>
  <si>
    <t>Emergency Medicine: 12-Lead Electrocardiogram (ECG) Performed for Non-Traumatic Chest Pain</t>
  </si>
  <si>
    <t>Percentage of patients aged 40 years and older with an emergency department discharge diagnosis of non-traumatic chest pain who had a 12-lead electrocardiogram (ECG) performed</t>
  </si>
  <si>
    <t>Chronic Obstructive Pulmonary Disease (COPD): Spirometry Evaluation</t>
  </si>
  <si>
    <t>Percentage of patients aged 18 years and older with a diagnosis of COPD who had spirometry results documented</t>
  </si>
  <si>
    <t>Coronary Artery Bypass Graft (CABG): Postoperative Renal Failure</t>
  </si>
  <si>
    <t>Percentage of patients aged 18 years and older undergoing isolated CABG surgery (without pre-existing renal failure) who develop postoperative renal failure or require dialysis</t>
  </si>
  <si>
    <t>Coronary Artery Bypass Graft (CABG): Surgical Re-Exploration</t>
  </si>
  <si>
    <t>Percentage of patients aged 18 years and older undergoing isolated CABG surgery who require a return to the operating room (OR) during the current hospitalization for mediastinal bleeding with or without tamponade, graft occlusion, valve dysfunction, or other cardiac reason</t>
  </si>
  <si>
    <t>Coronary Artery Bypass Graft (CABG): Prolonged Intubation</t>
  </si>
  <si>
    <t>Percentage of patients aged 18 years and older undergoing isolated CABG surgery who require postoperative intubation &gt; 24 hours</t>
  </si>
  <si>
    <t>Coronary Artery Bypass Graft (CABG): Deep Sternal Wound Infection Rate</t>
  </si>
  <si>
    <t>Percentage of patients aged 18 years and older undergoing isolated CABG surgery who, within 30 days postoperatively, develop deep sternal wound infection involving muscle, bone, and/or mediastinum requiring operative intervention</t>
  </si>
  <si>
    <t>Coronary Artery Bypass Graft (CABG): Stroke</t>
  </si>
  <si>
    <t>Percentage of patients aged 18 years and older undergoing isolated CABG surgery who have a postoperative stroke (i.e., any confirmed neurological deficit of abrupt onset caused by a disturbance in blood supply to the brain) that did not resolve within 24 hours</t>
  </si>
  <si>
    <t>Coronary Artery Bypass Graft (CABG): Use of Internal Mammary Artery (IMA) in Patients with Isolated CABG Surgery</t>
  </si>
  <si>
    <t>Patients aged 18 and older who report being uncomfortable because of pain at the initial assessment (after admission to palliative care services) who report pain was brought to a comfortable level within 48 hours</t>
  </si>
  <si>
    <t>Coronary Artery Bypass Graft (CABG): Preoperative Beta-Blocker in Patients with Isolated CABG Surgery</t>
  </si>
  <si>
    <t>Percentage of isolated Coronary Artery Bypass Graft (CABG) surgeries for patients aged 18 years and older who received a beta-blocker within 24 hours prior to surgical incision</t>
  </si>
  <si>
    <t>Perioperative Care: Venous Thromboembolism (VTE) Prophylaxis (When Indicated in ALL Patients)</t>
  </si>
  <si>
    <t>Percentage of surgical patients aged 18 years and older undergoing procedures for which VTE prophylaxis is indicated in all patients, who had an order for Low Molecular Weight Heparin (LMWH), Low-Dose Unfractionated Heparin (LDUH), adjusted-dose warfarin, fondaparinux or mechanical prophylaxis to be given within 24 hours prior to incision time or within 24 hours after surgery end time</t>
  </si>
  <si>
    <t>Stroke and Stroke Rehabilitation: Anticoagulant Therapy Prescribed for Atrial Fibrillation (AF) at Discharge</t>
  </si>
  <si>
    <t>Percentage of patients aged 18 years and older with a diagnosis of ischemic stroke or transient ischemic attack (TIA) with documented permanent, persistent, or paroxysmal atrial fibrillation who were prescribed an anticoagulant at discharge</t>
  </si>
  <si>
    <t>Perioperative Care: Discontinuation of Prophylactic Parenteral Antibiotics (Non-Cardiac Procedures)</t>
  </si>
  <si>
    <t>Percentage of non-cardiac surgical patients aged 18 years and older undergoing procedures with the indications for prophylactic parenteral antibiotics AND who received a prophylactic parenteral antibiotic, who have an order for discontinuation of prophylactic parenteral antibiotics within 24 hours of surgical end time</t>
  </si>
  <si>
    <t>Adult Kidney Disease: Peritoneal Dialysis Adequacy: Solute</t>
  </si>
  <si>
    <t>Percentage of patients aged 18 years and older with a diagnosis of End Stage Renal Disease (ESRD) receiving peritoneal dialysis who have a total Kt/V ≥ 1.7 per week measured once every 4 months</t>
  </si>
  <si>
    <t>Adult Kidney Disease: Hemodialysis Adequacy: Solute</t>
  </si>
  <si>
    <t>Percentage of calendar months within a 12-month period during which patients aged 18 years and older with a diagnosis of End Stage Renal Disease (ESRD) receiving hemodialysis three times a week for ≥ 90 days who have a spKt/V ≥ 1.2</t>
  </si>
  <si>
    <t>Stroke and Stroke Rehabilitation: Discharged on Antithrombotic Therapy</t>
  </si>
  <si>
    <t>Percentage of patients aged 18 years and older with a diagnosis of ischemic stroke or transient ischemic attack (TIA) with documented permanent, persistent, or paroxysmal atrial fibrillation who were prescribed an antithrombotic at discharge</t>
  </si>
  <si>
    <t>Hematology: Myelodysplastic Syndrome (MDS) and Acute Leukemias: Baseline
Cytogenetic Testing Performed on Bone Marrow</t>
  </si>
  <si>
    <t>Percentage of patients aged 18 years and older with a diagnosis of myelodysplastic syndrome (MDS) or an acute leukemia who had baseline cytogenetic testing performed on bone marrow</t>
  </si>
  <si>
    <t>Hematology: Myelodysplastic Syndrome (MDS): Documentation of Iron Stores in Patients Receiving Erythropoietin Therapy</t>
  </si>
  <si>
    <t>Percentage of patients aged 18 years and older with a diagnosis of myelodysplastic syndrome (MDS) who are receiving erythropoietin therapy with documentation of iron stores within 60 days prior to initiating erythropoietin therapy</t>
  </si>
  <si>
    <t>Hematology: Chronic Lymphocytic Leukemia (CLL): Baseline Flow Cytometry</t>
  </si>
  <si>
    <t>Percentage of patients aged 18 years and older seen within a 12 month reporting period with a diagnosis of chronic lymphocytic leukemia (CLL) made at any time during or prior to the reporting period who had baseline flow cytometry studies performed and documented in the chart</t>
  </si>
  <si>
    <t>Hematology: Multiple Myeloma: Treatment with Bisphosphonates</t>
  </si>
  <si>
    <t>Percentage of patients aged 18 years and older with a diagnosis of multiple myeloma, not in remission, who were prescribed or received intravenous bisphosphonate therapy within the 12-month reporting period</t>
  </si>
  <si>
    <t>Oncology: Cancer Stage Documented</t>
  </si>
  <si>
    <t>Percentage of patients, regardless of age, with a diagnosis of cancer who are seen in the ambulatory setting who have a baseline American Joint Committee on Cancer (AJCC) cancer stage or documentation that the cancer is metastatic in the medical record at least once during the 12 month reporting period</t>
  </si>
  <si>
    <t>Breast Cancer Resection Pathology Reporting: pT Category (Primary Tumor) and pN Category (Regional Lymph Nodes) with Histologic Grade</t>
  </si>
  <si>
    <t>Percentage of breast cancer resection pathology reports that include the pT category (primary tumor), the pN category (regional lymph nodes), and the histologic grade</t>
  </si>
  <si>
    <t>Colorectal Cancer Resection Pathology Reporting: pT Category (Primary Tumor) and pN Category (Regional Lymph Nodes) with Histologic Grade</t>
  </si>
  <si>
    <t>Percentage of colon and rectum cancer resection pathology reports that include the pT category (primary tumor), the pN category (regional lymph nodes) and the histologic grade</t>
  </si>
  <si>
    <t>Hepatitis C: Ribonucleic Acid (RNA) Testing Before Initiating Treatment</t>
  </si>
  <si>
    <t>Percentage of patients aged 18 years and older with a diagnosis of chronic hepatitis C who started antiviral treatment within the 12 month reporting period for whom quantitative hepatitis C virus (HCV) ribonucleic acid (RNA) testing was performed within 12 months prior to initiation of antiviral treatment</t>
  </si>
  <si>
    <t>Hepatitis C: Hepatitis C Virus (HCV) Genotype Testing Prior to Treatment</t>
  </si>
  <si>
    <t>Percentage of patients aged 18 years and older with a diagnosis of chronic hepatitis C who started antiviral treatment within the 12 month reporting period for whom hepatitis C virus (HCV) genotype testing was performed within 12 months prior to initiation of antiviral treatment</t>
  </si>
  <si>
    <t>Hepatitis C: Hepatitis C Virus (HCV) Ribonucleic Acid (RNA) Testing Between 4-12 Weeks After Initiation of Treatment</t>
  </si>
  <si>
    <t>Percentage of patients aged 18 years and older with a diagnosis of chronic hepatitis C who are receiving antiviral treatment for whom quantitative hepatitis C virus (HCV) ribonucleic acid (RNA) testing was performed between 4-12 weeks after the initiation of antiviral treatment</t>
  </si>
  <si>
    <t>Hepatitis C: Hepatitis A Vaccination</t>
  </si>
  <si>
    <t>Percentage of patients aged 18 years and older with a diagnosis of chronic hepatitis C who have received at least one injection of hepatitis A vaccine, or who have documented immunity to hepatitis A</t>
  </si>
  <si>
    <t>HIV/AIDS: Sexually Transmitted Disease Screening for Chlamydia, Gonorrhea, and Syphilis</t>
  </si>
  <si>
    <t>Pain Assessment and Follow-Up</t>
  </si>
  <si>
    <t>Percentage of visits for patients aged 18 years and older with documentation of a pain assessment using a standardized tool(s) on each visit AND documentation of a follow-up plan when pain is present</t>
  </si>
  <si>
    <t>Functional Deficit: Change in Risk-Adjusted Functional Status for Patients with Knee Impairments</t>
  </si>
  <si>
    <t>Percentage of patients aged 18 or older that receive treatment for a functional deficit secondary to a diagnosis that affects the knee in which the change in their Risk-Adjusted Functional Status is measured</t>
  </si>
  <si>
    <t>Functional Deficit: Change in Risk-Adjusted Functional Status for Patients with Hip Impairments</t>
  </si>
  <si>
    <t>Percentage of patients aged 18 or older that receive treatment for a functional deficit secondary to a diagnosis that affects the hip in which the change in their Risk-Adjusted Functional Status is measured</t>
  </si>
  <si>
    <t>Functional Deficit: Change in Risk-Adjusted Functional Status for Patients with Lower Leg, Foot or Ankle Impairments</t>
  </si>
  <si>
    <t>Percentage of patients aged 18 or older that receive treatment for a functional deficit secondary to a diagnosis that affects the lower leg, foot or ankle in which the change in their Risk-Adjusted Functional Status is measured</t>
  </si>
  <si>
    <t>Functional Deficit: Change in Risk-Adjusted Functional Status for Patients with Lumbar Spine Impairments</t>
  </si>
  <si>
    <t>Percentage of patients aged 18 or older that receive treatment for a functional deficit secondary to a diagnosis that affects the lumbar spine in which the change in their Risk-Adjusted Functional Status is measured</t>
  </si>
  <si>
    <t>Functional Deficit: Change in Risk-Adjusted Functional Status for Patients with Shoulder Impairments</t>
  </si>
  <si>
    <t>Percentage of patients aged 18 or older that receive treatment for a functional deficit secondary to a diagnosis that affects the shoulder in which the change in their Risk-Adjusted Functional Status is measured</t>
  </si>
  <si>
    <t>Functional Deficit: Change in Risk-Adjusted Functional Status for Patients with Elbow, Wrist or Hand Impairments</t>
  </si>
  <si>
    <t>Percentage of patients aged 18 or older that receive treatment for a functional deficit secondary to a diagnosis that affects the elbow, wrist or hand in which the change in their Risk-Adjusted Functional Status is measured</t>
  </si>
  <si>
    <t>Prevention of Central Venous Catheter (CVC)-Related Bloodstream Infections</t>
  </si>
  <si>
    <t>Percentage of patients, regardless of age, who undergo central venous catheter (CVC) insertion for whom CVC was inserted with all elements of maximal sterile barrier technique, hand hygiene, skin preparation and, if ultrasound is used, sterile ultrasound techniques followed</t>
  </si>
  <si>
    <t>Radiology: Stenosis Measurement in Carotid Imaging Reports</t>
  </si>
  <si>
    <t>Percentage of final reports for carotid imaging studies (neck magnetic resonance angiography [MRA], neck computed tomography angiography [CTA], neck duplex ultrasound, carotid angiogram) performed that include direct or indirect reference to measurements of distal internal carotid diameter as the denominator for stenosis measurement</t>
  </si>
  <si>
    <t>Radiology: Inappropriate Use of “Probably Benign” Assessment Category in Mammography Screening</t>
  </si>
  <si>
    <t>Percentage of final reports for screening mammograms that are classified as “probably benign”</t>
  </si>
  <si>
    <t>Radiology: Reminder System for Screening Mammograms</t>
  </si>
  <si>
    <t>Radiology: Exposure Time Reported for Procedures Using Fluoroscopy</t>
  </si>
  <si>
    <t>Percentage of final reports for procedures using fluoroscopy that include documentation of radiation exposure or exposure time</t>
  </si>
  <si>
    <t>Melanoma: Overutilization of Imaging Studies in Melanoma</t>
  </si>
  <si>
    <t>Percentage of patients, regardless of age, with a current diagnosis of stage 0 through IIC melanoma or a history of melanoma of any stage, without signs or symptoms suggesting systemic spread, seen for an office visit during the one-year measurement period, for whom no diagnostic imaging studies were ordered</t>
  </si>
  <si>
    <t>Primary Open-Angle Glaucoma (POAG): Reduction of Intraocular Pressure (IOP) by 15% OR Documentation of a Plan of Care</t>
  </si>
  <si>
    <t>Percentage of patients aged 18 years and older with a diagnosis of primary open-angle glaucoma (POAG) whose glaucoma treatment has not failed (the most recent IOP was reduced by at least 15% from the pre- intervention level) OR if the most recent IOP was not reduced by at least 15% from the pre- intervention level, a plan of care was documented within 12 months</t>
  </si>
  <si>
    <t>Age-Related Macular Degeneration (AMD): Counseling on Antioxidant Supplement</t>
  </si>
  <si>
    <t>Percentage of patients aged 50 years and older with a diagnosis of age-related macular degeneration (AMD) or their caregiver(s) who were counseled within 12 months on the benefits and/or risks of the Age-Related Eye Disease Study (AREDS) formulation for preventing progression of AMD</t>
  </si>
  <si>
    <t>Melanoma: Continuity of Care – Recall System</t>
  </si>
  <si>
    <t>Percentage of pregnant female patients aged 14 to 50 who present to the emergency department (ED) with a chief complaint of abdominal pain or vaginal bleeding who receive a trans-abdominal or trans-vaginal ultrasound to determine pregnancy location</t>
  </si>
  <si>
    <t>Rh Immunoglobulin (Rhogam) for Rh-Negative Pregnant Women at Risk of Fetal Blood Exposure</t>
  </si>
  <si>
    <t>Percentage of Rh-negative pregnant women aged 14-50 years at risk of fetal blood exposure who receive Rh-Immunoglobulin (Rhogam) in the emergency department (ED)</t>
  </si>
  <si>
    <t>Acute Otitis Externa (AOE): Topical Therapy</t>
  </si>
  <si>
    <t>Percentage of patients aged 2 years and older with a diagnosis of AOE who were prescribed topical preparations</t>
  </si>
  <si>
    <t>Acute Otitis Externa (AOE): Systemic Antimicrobial Therapy – Avoidance of Inappropriate Use</t>
  </si>
  <si>
    <t>Percentage of patients aged 2 years and older with a diagnosis of AOE who were not prescribed systemic antimicrobial therapy</t>
  </si>
  <si>
    <t>Percentage of patients aged 50 years and older receiving a screening colonoscopy without biopsy or polypectomy who had a recommended follow-up interval of at least 10 years for repeat colonoscopy documented in their colonoscopy report</t>
  </si>
  <si>
    <t>Percentage of patients aged 18 years and older receiving a surveillance colonoscopy, with a history of a prior adenomatous polyp(s) in previous colonoscopy findings, who had an interval of 3 or more years since their last colonoscopy</t>
  </si>
  <si>
    <t>Cardiac Stress Imaging Not Meeting Appropriate Use Criteria: Preoperative Evaluation in Low-Risk Surgery Patients</t>
  </si>
  <si>
    <t>Percentage of stress single-photon emission computed tomography (SPECT) myocardial perfusion imaging (MPI), stress echocardiogram (ECHO), cardiac computed tomography angiography (CCTA), or cardiac magnetic resonance (CMR) performed in low risk surgery patients 18 years or older for preoperative evaluation during the 12-month reporting period</t>
  </si>
  <si>
    <t>Cardiac Stress Imaging Not Meeting Appropriate Use Criteria: Routine Testing After Percutaneous Coronary Intervention (PCI)</t>
  </si>
  <si>
    <t>Percentage of all stress  single-photon emission computed tomography (SPECT) myocardial perfusion imaging (MPI), stress echocardiogram (ECHO), cardiac computed tomography angiography (CCTA), and cardiovascular magnetic resonance (CMR) performed in patients aged 18 years and older routinely after percutaneous coronary intervention (PCI), with reference to timing of test after PCI and symptom status</t>
  </si>
  <si>
    <t>Cardiac Stress Imaging Not Meeting Appropriate Use Criteria: Testing in Asymptomatic, Low-Risk Patients</t>
  </si>
  <si>
    <t>Percentage of all stress single-photon emission computed tomography (SPECT) myocardial perfusion imaging (MPI), stress echocardiogram (ECHO), cardiac computed tomography angiography (CCTA), and cardiovascular magnetic resonance (CMR) performed in asymptomatic, low coronary heart disease (CHD) risk patients 18 years and older for initial detection and risk assessment</t>
  </si>
  <si>
    <t>Statin Therapy at Discharge after Lower Extremity Bypass (LEB)</t>
  </si>
  <si>
    <t>Percentage of patients aged 18 years and older undergoing infra-inguinal lower extremity bypass who are prescribed a statin medication at discharge</t>
  </si>
  <si>
    <t>Atrial Fibrillation and Atrial Flutter: Chronic Anticoagulation Therapy</t>
  </si>
  <si>
    <t>Rate of Endovascular Aneurysm Repair (EVAR) of Small or Moderate Non-Ruptured Abdominal Aortic Aneurysms (AAA) Who Die While in Hospital</t>
  </si>
  <si>
    <t>Rate of Postoperative Stroke or Death in Asymptomatic Patients Undergoing Carotid Artery Stenting (CAS)</t>
  </si>
  <si>
    <t>Pediatric Kidney Disease: ESRD Patients Receiving Dialysis: Hemoglobin Level &lt; 10 g/Dl</t>
  </si>
  <si>
    <t>Percentage of calendar months within a 12-month period during which patients aged 17 years and younger with a diagnosis of End Stage Renal Disease (ESRD) receiving hemodialysis or peritoneal dialysis have a hemoglobin level &lt; 10 g/dL</t>
  </si>
  <si>
    <t>Adult Kidney Disease: Laboratory Testing (Lipid Profile)</t>
  </si>
  <si>
    <t>Percentage of patients aged 18 years and older with a diagnosis of chronic kidney disease (CKD) (stage 3, 4, or 5, not receiving Renal Replacement Therapy [RRT]) who had a fasting lipid profile performed at least once within a 12-month period</t>
  </si>
  <si>
    <t>Radical Prostatectomy Pathology Reporting</t>
  </si>
  <si>
    <t>Percentage of radical prostatectomy pathology reports that include the pT category, the pN category, the Gleason score and a statement about margin status</t>
  </si>
  <si>
    <t>Barrett's Esophagus</t>
  </si>
  <si>
    <t>Percentage of esophageal biopsy reports that document the presence of Barrett’s mucosa that also include a statement about dysplasia</t>
  </si>
  <si>
    <t>Adherence to Antipsychotic Medications for Individuals with Schizophrenia</t>
  </si>
  <si>
    <t>HIV Medical Visit Frequency</t>
  </si>
  <si>
    <t>Percentage of patients, regardless of age with a diagnosis of HIV who had at least one medical visit in each 6 month period of the 24 month measurement period, with a minimum of 60 days between medical visits</t>
  </si>
  <si>
    <t>Prescription of HIV Antiretroviral Therapy</t>
  </si>
  <si>
    <t>Osteoporosis: Pharmacologic Therapy for Men and Women Aged 50 Years and Older</t>
  </si>
  <si>
    <t>Percentage of patients aged 50 years and older with a diagnosis of osteoporosis who were prescribed pharmacologic therapy within 12 months</t>
  </si>
  <si>
    <t>Urinary Incontinence: Assessment of Presence or Absence of Urinary Incontinence in Women Aged 65 Years and Older</t>
  </si>
  <si>
    <t>Percentage of female patients aged 65 years and older who were assessed for the presence or absence of urinary incontinence within 12 months</t>
  </si>
  <si>
    <t>Urinary Incontinence: Plan of Care for Urinary Incontinence in Women Aged 65 Years and Older</t>
  </si>
  <si>
    <t>Percentage of female patients aged 65 years and older with a diagnosis of urinary incontinence with a documented plan of care for urinary incontinence at least once within 12 months</t>
  </si>
  <si>
    <t>Osteoarthritis (OA): Function and Pain Assessment</t>
  </si>
  <si>
    <t>Percentage of patient visits for patients aged 21 years and older with a diagnosis of osteoarthritis (OA) with assessment for function and pain</t>
  </si>
  <si>
    <t>Adult Kidney Disease: Blood Pressure Management</t>
  </si>
  <si>
    <t>Percentage of patient visits for those patients aged 18 years and older with a diagnosis of chronic kidney disease (CKD) (stage 3, 4, or 5, not receiving Renal Replacement Therapy [RRT]) with a blood pressure &lt; 140/90 mmHg OR ≥ 140/90 mmHg with a documented plan of care</t>
  </si>
  <si>
    <t>Percentage of patients aged 18 years and older with a diagnosis of diabetes mellitus who had a neurological examination of their lower extremities within 12 months</t>
  </si>
  <si>
    <t>Diabetes Mellitus: Diabetic Foot and Ankle Care, Ulcer Prevention – Evaluation of Footwear</t>
  </si>
  <si>
    <t>Percentage of patients aged 18 years and older with a diagnosis of diabetes mellitus who were evaluated for proper footwear and sizing</t>
  </si>
  <si>
    <t>Melanoma: Coordination of Care</t>
  </si>
  <si>
    <t>Percentage of patient visits, regardless of age, with a new occurrence of melanoma who have a treatment plan documented in the chart that was communicated to the physician(s) providing continuing care within one month of diagnosis</t>
  </si>
  <si>
    <t>Nuclear Medicine: Correlation with Existing Imaging Studies for All Patients Undergoing Bone Scintigraphy</t>
  </si>
  <si>
    <t>Percentage of final reports for all patients, regardless of age, undergoing bone scintigraphy that include physician documentation of correlation with existing relevant imaging studies (e.g., x-ray, MRI, CT, etc.) that were performed</t>
  </si>
  <si>
    <t>Hemodialysis Vascular Access Decision-Making by Surgeon to Maximize Placement of Autogenous Arterial Venous (AV) Fistula</t>
  </si>
  <si>
    <t>Percentage of patients aged 18 years and older with a diagnosis of advanced Chronic Kidney Disease (CKD) (stage 3, 4 or 5) or End Stage Renal Disease (ESRD) requiring hemodialysis vascular access documented by surgeon to have received autogenous AV fistula</t>
  </si>
  <si>
    <t>Rheumatoid Arthritis (RA): Tuberculosis Screening</t>
  </si>
  <si>
    <t>Rheumatoid Arthritis (RA): Periodic Assessment of Disease Activity</t>
  </si>
  <si>
    <t>Percentage of patients aged 18 years and older with a diagnosis of rheumatoid arthritis (RA) who have an assessment and classification of disease activity within 12 months</t>
  </si>
  <si>
    <t>Rheumatoid Arthritis (RA): Functional Status Assessment</t>
  </si>
  <si>
    <t>Percentage of patients aged 18 years and older with a diagnosis of rheumatoid arthritis (RA) for whom a functional status assessment was performed at least once within 12 months</t>
  </si>
  <si>
    <t>Rheumatoid Arthritis (RA): Assessment and Classification of Disease Prognosis</t>
  </si>
  <si>
    <t>Percentage of patients aged 18 years and older with a diagnosis of rheumatoid arthritis (RA) who have an assessment and classification of disease prognosis at least once within 12 months</t>
  </si>
  <si>
    <t>Rheumatoid Arthritis (RA): Glucocorticoid Management</t>
  </si>
  <si>
    <t>Percentage of patients aged 18 years and older with a diagnosis of rheumatoid arthritis (RA) who have been assessed for glucocorticoid use and, for those on prolonged doses of prednisone ≥ 10 mg daily (or equivalent) with improvement or no change in disease activity, documentation of glucocorticoid management plan within 12 months</t>
  </si>
  <si>
    <t>Elder Maltreatment Screen and Follow-Up Plan</t>
  </si>
  <si>
    <t>Percentage of patients aged 65 years and older with a documented elder maltreatment screen using an Elder Maltreatment Screening Tool on the date of encounter AND a documented follow-up plan on the date of the positive screen</t>
  </si>
  <si>
    <t>Functional Outcome Assessment</t>
  </si>
  <si>
    <t>Percentage of visits for patients aged 18 years and older with documentation of a current functional outcome assessment using a standardized functional outcome assessment tool on the date of encounter AND documentation of a care plan based on identified functional outcome deficiencies on the date of the identified deficiencies.</t>
  </si>
  <si>
    <t>Stroke and Stroke Rehabilitation: Thrombolytic Therapy</t>
  </si>
  <si>
    <t>Percentage of patients aged 18 years and older with a diagnosis of acute ischemic stroke who arrive at the hospital within two hours of time last known well and for whom IV t-PA was initiated within three hours of time last known well</t>
  </si>
  <si>
    <t>Perioperative Temperature Management</t>
  </si>
  <si>
    <t>Coronary Artery Disease (CAD): Symptom Management</t>
  </si>
  <si>
    <t>Cardiac Rehabilitation Patient Referral from an Outpatient Setting</t>
  </si>
  <si>
    <t>Percentage of patients evaluated in an outpatient setting who within the previous 12 months have experienced an acute myocardial infarction (MI), coronary artery bypass graft (CABG) surgery, a percutaneous coronary intervention (PCI), cardiac valve surgery, or cardiac transplantation, or who have chronic stable angina (CSA) and have not already participated in an early outpatient cardiac rehabilitation/secondary prevention (CR) program for the qualifying event/diagnosis who were referred to a CR program</t>
  </si>
  <si>
    <t>Rate of Open Repair of Small or Moderate Non-Ruptured Abdominal Aortic Aneurysms (AAA) without Major Complications (Discharged to Home by Post-Operative Day #7)</t>
  </si>
  <si>
    <t>Percent of patients undergoing open repair of small or moderate sized non-ruptured abdominal aortic aneurysms who do not experience a major complication (discharge to home no later than post-operative day #7)</t>
  </si>
  <si>
    <t>Rate of Endovascular Aneurysm Repair (EVAR) of Small or Moderate Non-Ruptured Abdominal Aortic Aneurysms (AAA) without Major Complications (Discharged to Home by Post-Operative Day #2)</t>
  </si>
  <si>
    <t>Percent of patients undergoing endovascular repair of small or moderate non-ruptured abdominal aortic aneurysms (AAA) that do not experience a major complication (discharged to home no later than post-operative day #2)</t>
  </si>
  <si>
    <t>Rate of Carotid Endarterectomy (CEA) for Asymptomatic Patients, without Major Complications (Discharged to Home by Post-Operative Day #2)</t>
  </si>
  <si>
    <t>Percent of asymptomatic patients undergoing CEA who are discharged to home no later than post-operative day #2</t>
  </si>
  <si>
    <t>Referral for Otologic Evaluation for Patients with Acute or Chronic Dizziness</t>
  </si>
  <si>
    <t>Percentage of patients aged birth and older referred to a physician (preferably a physician specially trained in disorders of the ear) for an otologic evaluation subsequent to an audiologic evaluation after presenting with acute or chronic dizziness</t>
  </si>
  <si>
    <t>Image Confirmation of Successful Excision of Image–Localized Breast Lesion</t>
  </si>
  <si>
    <t>Preoperative Diagnosis of Breast Cancer</t>
  </si>
  <si>
    <t>Sentinel Lymph Node Biopsy for Invasive Breast Cancer</t>
  </si>
  <si>
    <t>Biopsy Follow-Up</t>
  </si>
  <si>
    <t>Percentage of new patients whose biopsy results have been reviewed and communicated to the primary care/referring physician and patient by the performing physician</t>
  </si>
  <si>
    <t>Epilepsy: Counseling for Women of Childbearing Potential with Epilepsy</t>
  </si>
  <si>
    <t>All female patients of childbearing potential (12-44 years old) diagnosed with epilepsy who were counseled about epilepsy and how its treatment may affect contraception and pregnancy at least once a year</t>
  </si>
  <si>
    <t>Inflammatory Bowel Disease (IBD): Preventive Care: Corticosteroid Sparing Therapy</t>
  </si>
  <si>
    <t>Inflammatory Bowel Disease (IBD): Preventive Care: Corticosteroid Related Iatrogenic Injury – Bone Loss Assessment</t>
  </si>
  <si>
    <t>Percentage of patients aged 18 years and older with an inflammatory bowel disease encounter who were prescribed prednisone equivalents greater than or equal to 10 mg/day for 60 or greater consecutive days or a single prescription equating to 600mg prednisone or greater for all fills and were documented for risk of bone loss once during the reporting year or the previous calendar year</t>
  </si>
  <si>
    <t>Inflammatory Bowel Disease (IBD): Testing for Latent Tuberculosis (TB) Before Initiating Anti-TNF (Tumor Necrosis Factor) Therapy</t>
  </si>
  <si>
    <t>Inflammatory Bowel Disease (IBD): Assessment of Hepatitis B Virus (HBV) Status Before Initiating Anti-TNF (Tumor Necrosis Factor) Therapy</t>
  </si>
  <si>
    <t>Sleep Apnea: Assessment of Sleep Symptoms</t>
  </si>
  <si>
    <t>Percentage of visits for patients aged 18 years and older with a diagnosis of obstructive sleep apnea that includes documentation of an assessment of sleep symptoms, including presence or absence of snoring and daytime sleepiness</t>
  </si>
  <si>
    <t>Sleep Apnea: Severity Assessment at Initial Diagnosis</t>
  </si>
  <si>
    <t>Percentage of patients aged 18 years and older with a diagnosis of obstructive sleep apnea who had an apnea hypopnea index (AHI) or a respiratory disturbance index (RDI) measured at the time of initial diagnosis</t>
  </si>
  <si>
    <t>Sleep Apnea: Positive Airway Pressure Therapy Prescribed</t>
  </si>
  <si>
    <t>Sleep Apnea: Assessment of Adherence to Positive Airway Pressure Therapy</t>
  </si>
  <si>
    <t>Dementia: Staging of Dementia</t>
  </si>
  <si>
    <t>Percentage of patients, regardless of age, with a diagnosis of dementia whose severity of dementia was classified as mild, moderate or severe at least once within a 12 month period</t>
  </si>
  <si>
    <t>Dementia: Functional Status Assessment</t>
  </si>
  <si>
    <t>Percentage of patients, regardless of age, with a diagnosis of dementia for whom an assessment of functional status is performed and the results reviewed at least once within a 12 month period</t>
  </si>
  <si>
    <t>Dementia: Management of Neuropsychiatric Symptoms</t>
  </si>
  <si>
    <t>Percentage of patients, regardless of age, with a diagnosis of dementia who have one or more neuropsychiatric symptoms who received or were recommended to receive an intervention for neuropsychiatric symptoms within a 12 month period</t>
  </si>
  <si>
    <t>Dementia: Screening for Depressive Symptoms</t>
  </si>
  <si>
    <t>Percentage of patients, regardless of age, with a diagnosis of dementia who were screened for depressive symptoms within a 12 month period</t>
  </si>
  <si>
    <t>Dementia: Counseling Regarding Safety Concerns</t>
  </si>
  <si>
    <t>Percentage of patients, regardless of age, with a diagnosis of dementia or their caregiver(s) who were counseled or referred for counseling regarding safety concerns within a 12 month period</t>
  </si>
  <si>
    <t>Dementia: Counseling Regarding Risks of Driving</t>
  </si>
  <si>
    <t>Dementia: Caregiver Education and Support</t>
  </si>
  <si>
    <t>Percentage of patients, regardless of age, with a diagnosis of dementia whose caregiver(s) were provided with education on dementia disease management and health behavior changes AND referred to additional sources for support within a 12 month period</t>
  </si>
  <si>
    <t>Parkinson’s Disease: Annual Parkinson’s Disease Diagnosis Review</t>
  </si>
  <si>
    <t>All patients with a diagnosis of Parkinson’s disease who had an annual assessment including a review of current medications (e.g., medications that can produce Parkinson-like signs or symptoms) and a review for the presence of atypical features (e.g., falls at presentation and early in the disease course, poor response to levodopa, symmetry at onset, rapid progression [to Hoehn and Yahr stage 3 in 3 years], lack of tremor or dysautonomia) at least annually</t>
  </si>
  <si>
    <t>Parkinson’s Disease: Cognitive Impairment or Dysfunction Assessment</t>
  </si>
  <si>
    <t>All patients with a diagnosis of Parkinson’s disease who were assessed for cognitive impairment or dysfunction at least annually</t>
  </si>
  <si>
    <t>Parkinson’s Disease: Querying about Sleep Disturbances</t>
  </si>
  <si>
    <t>All patients with a diagnosis of Parkinson’s disease (or caregivers, as appropriate) who were queried about sleep disturbances at least annually</t>
  </si>
  <si>
    <t>Parkinson’s Disease: Rehabilitative Therapy Options</t>
  </si>
  <si>
    <t>Parkinson’s Disease: Parkinson’s Disease Medical and Surgical Treatment Options Reviewed</t>
  </si>
  <si>
    <t>All patients with a diagnosis of Parkinson’s disease (or caregiver(s), as appropriate) who had the Parkinson’s disease treatment options (e.g., non-pharmacological treatment, pharmacological treatment, or surgical treatment) reviewed at least once annually</t>
  </si>
  <si>
    <t>Percentage of patients aged 18 years and older in sample who had cataract surgery and had improvement in visual function achieved within 90 days following the cataract surgery, based on completing a pre-operative and post-operative visual function survey</t>
  </si>
  <si>
    <t>Cataracts: Patient Satisfaction within 90 Days Following Cataract Surgery</t>
  </si>
  <si>
    <t>Percentage of patients aged 18 years and older in sample who had cataract surgery and were satisfied with their care within 90 days following the cataract surgery, based on completion of the Consumer Assessment of Healthcare Providers and Systems Surgical Care Survey</t>
  </si>
  <si>
    <t>Adult Major Depressive Disorder (MDD): Coordination of Care of Patients with Specific Comorbid Conditions</t>
  </si>
  <si>
    <t>Adult Kidney Disease: Catheter Use at Initiation of Hemodialysis</t>
  </si>
  <si>
    <t>Percentage of patients aged 18 years and older with a diagnosis of End Stage Renal Disease (ESRD) who initiate maintenance hemodialysis during the measurement period, whose mode of vascular access is a catheter at the time maintenance hemodialysis is initiated</t>
  </si>
  <si>
    <t>Adult Kidney Disease: Catheter Use for Greater Than or Equal to 90 Days</t>
  </si>
  <si>
    <t>Percentage of patients aged 18 years and older with a diagnosis of End Stage Renal Disease (ESRD) receiving maintenance hemodialysis for greater than or equal to 90 days whose mode of vascular access is a catheter</t>
  </si>
  <si>
    <t>Percentage of patients, aged 18 years and older, with a diagnosis of acute sinusitis who were prescribed an antibiotic within 7 days of diagnosis or within 10 days after onset of symptoms</t>
  </si>
  <si>
    <t>Adult Sinusitis: Appropriate Choice of Antibiotic: Amoxicillin Prescribed for Patients with Acute Bacterial Sinusitis (Appropriate Use)</t>
  </si>
  <si>
    <t>Adult Sinusitis: Computerized Tomography for Acute Sinusitis (Overuse)</t>
  </si>
  <si>
    <t>Percentage of patients aged 18 years and older with a diagnosis of acute sinusitis who had a computerized tomography (CT) scan of the paranasal sinuses ordered at the time of diagnosis or received within 28 days after date of diagnosis</t>
  </si>
  <si>
    <t>Adult Sinusitis: More than One Computerized Tomography (CT) Scan Within 90 Days for Chronic Sinusitis (Overuse)</t>
  </si>
  <si>
    <t>Percentage of patients aged 18 years and older with a diagnosis of chronic sinusitis who had more than one CT scan of the paranasal sinuses ordered or received within 90 days after the date of diagnosis</t>
  </si>
  <si>
    <t>Maternity Care: Elective Delivery or Early Induction Without Medical Indication at ≥ 37 and &lt; 39 Weeks</t>
  </si>
  <si>
    <t>Percentage of patients, regardless of age, who gave birth during a 12-month period who delivered a live singleton at ≥ 37 and &lt; 39 weeks of gestation completed who had elective deliveries or early inductions without medical indication</t>
  </si>
  <si>
    <t>Maternity Care: Post-Partum Follow-Up and Care Coordination</t>
  </si>
  <si>
    <t>Percentage of patients, regardless of age, who gave birth during a 12-month period who were seen for post-partum care within 8 weeks of giving birth who received a breast feeding evaluation and education, post-partum depression screening, post-partum glucose screening for gestational diabetes patients, and family and contraceptive planning</t>
  </si>
  <si>
    <t>Screening Colonoscopy Adenoma Detection Rate Measure</t>
  </si>
  <si>
    <t>Rate of Carotid Artery Stenting (CAS) for Asymptomatic Patients, Without Major Complications (Discharged to Home by Post-Operative Day #2)</t>
  </si>
  <si>
    <t>Patients with physician-specific risk-standardized rates of procedural complications following the first time implantation of an ICD</t>
  </si>
  <si>
    <t>Total Knee Replacement: Shared Decision-Making: Trial of Conservative (Non-surgical) Therapy</t>
  </si>
  <si>
    <t>Total Knee Replacement: Venous Thromboembolic and Cardiovascular Risk Evaluation</t>
  </si>
  <si>
    <t>Percentage of patients regardless of age or gender undergoing a total knee replacement who are evaluated for the presence or absence of venous thromboembolic and cardiovascular risk factors within 30 days prior to the procedure including history of Deep Vein Thrombosis, Pulmonary Embolism, Myocardial Infarction, Arrhythmia and Stroke</t>
  </si>
  <si>
    <t>Total Knee Replacement: Preoperative Antibiotic Infusion with Proximal Tourniquet</t>
  </si>
  <si>
    <t>Percentage of patients regardless of age undergoing a total knee replacement who had the prophylactic antibiotic completely infused prior to the inflation of the proximal tourniquet</t>
  </si>
  <si>
    <t>Total Knee Replacement: Identification of Implanted Prosthesis in Operative Report</t>
  </si>
  <si>
    <t>Percentage of patients regardless of age or gender undergoing total knee replacement whose operative report identifies the prosthetic implant specifications including the prosthetic implant manufacturer, the brand name of the prosthetic implant and the size of prosthetic implant</t>
  </si>
  <si>
    <t>Anastomotic Leak Intervention</t>
  </si>
  <si>
    <t>Percentage of patients aged 18 years and older who required an anastomotic leak intervention following gastric bypass or colectomy surgery</t>
  </si>
  <si>
    <t>Unplanned Reoperation within the 30 Day Postoperative Period</t>
  </si>
  <si>
    <t>Percentage of patients aged 18 years and older who had any unplanned reoperation within the 30 day postoperative period</t>
  </si>
  <si>
    <t>Unplanned Hospital Readmission within 30 Days of Principal Procedure</t>
  </si>
  <si>
    <t>Surgical Site Infection (SSI)</t>
  </si>
  <si>
    <t>Percentage of patients aged 18 years and older who had a surgical site infection (SSI)</t>
  </si>
  <si>
    <t>Patient-Centered Surgical Risk Assessment and Communication</t>
  </si>
  <si>
    <t>Percentage of patients who underwent a non-emergency surgery who had their personalized risks of postoperative complications assessed by their surgical team prior to surgery using a clinical data-based, patient-specific risk calculator and who received personal discussion of those risks with the surgeon</t>
  </si>
  <si>
    <t>Optimizing Patient Exposure to Ionizing Radiation: Utilization of a Standardized Nomenclature for Computed Tomography (CT) Imaging Description</t>
  </si>
  <si>
    <t>Percentage of computed tomography (CT) imaging reports for all patients, regardless of age, with the imaging study named according to a standardized nomenclature and the standardized nomenclature is used in institution’s computer systems</t>
  </si>
  <si>
    <t>Optimizing Patient Exposure to Ionizing Radiation: Count of Potential High Dose Radiation Imaging Studies: Computed Tomography (CT) and Cardiac Nuclear Medicine Studies</t>
  </si>
  <si>
    <t>Percentage of computed tomography (CT) and cardiac nuclear medicine (myocardial perfusion studies) imaging reports for all patients, regardless of age, that document a count of known previous CT (any type of CT) and cardiac nuclear medicine (myocardial perfusion) studies that the patient has received in the 12-month period prior to the current study</t>
  </si>
  <si>
    <t>Optimizing Patient Exposure to Ionizing Radiation: Reporting to a Radiation Dose Index Registry</t>
  </si>
  <si>
    <t>Percentage of total computed tomography (CT) studies performed for all patients, regardless of age, that are reported to a radiation dose index registry AND that include at a minimum selected data elements</t>
  </si>
  <si>
    <t>Optimizing Patient Exposure to Ionizing Radiation: Computed Tomography (CT) Images Available for Patient Follow-up and Comparison Purposes</t>
  </si>
  <si>
    <t>Percentage of final reports for computed tomography (CT) studies performed for all patients, regardless of age, which document that Digital Imaging and Communications in Medicine (DICOM) format image data are available to non-affiliated external healthcare facilities or entities on a secure, media free, reciprocally searchable basis with patient authorization for at least a 12-month period after the study</t>
  </si>
  <si>
    <t>Optimizing Patient Exposure to Ionizing Radiation: Search for Prior Computed Tomography (CT) Studies Through a Secure, Authorized, Media-Free, Shared Archive</t>
  </si>
  <si>
    <t>Percentage of final reports of computed tomography (CT) studies performed for all patients, regardless of age, which document that a search for Digital Imaging and Communications in Medicine (DICOM) format images was conducted for prior patient CT imaging studies completed at non-affiliated external healthcare facilities or entities within the past 12-months and are available through a secure, authorized, media free, shared archive prior to an imaging study being performed</t>
  </si>
  <si>
    <t>Optimizing Patient Exposure to Ionizing Radiation: Appropriateness: Follow-up CT Imaging for Incidentally Detected Pulmonary Nodules According to Recommended Guidelines</t>
  </si>
  <si>
    <t>Percentage of final reports for computed tomography (CT) imaging studies of the thorax for patients aged 18 years and older with documented follow-up recommendations for incidentally detected pulmonary nodules (e.g., follow-up CT imaging studies needed or that no follow-up is needed) based at a minimum on nodule size AND patient risk factors</t>
  </si>
  <si>
    <t>Amyotrophic Lateral Sclerosis (ALS) Patient Care Preferences</t>
  </si>
  <si>
    <t>Percentage of patients diagnosed with Amyotrophic Lateral Sclerosis (ALS) who were offered assistance in planning for end of life issues (e.g. advance directives, invasive ventilation, hospice) at least once annually</t>
  </si>
  <si>
    <t>Annual Hepatitis C Virus (HCV) Screening for Patients who are Active Injection Drug Users</t>
  </si>
  <si>
    <t>Percentage of patients regardless of age who are active injection drug users who received screening for HCV infection within the 12 month reporting period</t>
  </si>
  <si>
    <t>Cataract Surgery: Difference Between Planned and Final Refraction</t>
  </si>
  <si>
    <t>Percentage of patients who achieve planned refraction within +-1,0 D</t>
  </si>
  <si>
    <t>Infection rate following CIED device implantation, replacement, or revision</t>
  </si>
  <si>
    <t>Lung Cancer Reporting (Biopsy/Cytology Specimens)</t>
  </si>
  <si>
    <t>Pathology reports based on biopsy and/or cytology specimens with a diagnosis of primary nonsmall cell lung cancer classified into specific histologic type or classified as NSCLC-NOS with an explanation included in the pathology report.</t>
  </si>
  <si>
    <t>Lung Cancer Reporting (Resection Specimens)</t>
  </si>
  <si>
    <t>Pathology reports based on resection specimens with a diagnosis of primary lung carcinoma that include the pT category, pN category and for non-small cell lung cancer, histologic type.</t>
  </si>
  <si>
    <t>Melanoma Reporting</t>
  </si>
  <si>
    <t>Pathology reports for primary malignant cutaneous melanoma that include the pT category and a statement on thickness and ulceration and for pT1, mitotic rate.</t>
  </si>
  <si>
    <t>Post-Procedural Optimal Medical Therapy Composite (Percutaneous Coronary Intervention)</t>
  </si>
  <si>
    <t>Hepatitis C: One-Time Screening for Hepatitis C Virus (HCV) for Patients at Risk</t>
  </si>
  <si>
    <t>Percentage of patients aged 18 years and older with one or more of the following: a history of injection drug use, receipt of a blood transfusion prior to 1992, receiving maintenance hemodialysis OR birthdate in the years 1945-1965 who received a one-time screening for HCV infection</t>
  </si>
  <si>
    <t>Percentage of patients aged 18 years and older with a diagnosis of chronic hepatitis C cirrhosis who underwent imaging with either ultrasound, contrast enhanced CT or MRI for hepatocellular carcinoma (HCC) at least once within the 12 month reporting period</t>
  </si>
  <si>
    <t>Tobacco Use and Help with Quitting Among Adolescents</t>
  </si>
  <si>
    <t>0045</t>
  </si>
  <si>
    <t>0046</t>
  </si>
  <si>
    <t>0048</t>
  </si>
  <si>
    <t>0076</t>
  </si>
  <si>
    <t>0087</t>
  </si>
  <si>
    <t>0090</t>
  </si>
  <si>
    <t>0091</t>
  </si>
  <si>
    <t>0114</t>
  </si>
  <si>
    <t>0115</t>
  </si>
  <si>
    <t>0129</t>
  </si>
  <si>
    <t>0130</t>
  </si>
  <si>
    <t>0131</t>
  </si>
  <si>
    <t>0134</t>
  </si>
  <si>
    <t>0209</t>
  </si>
  <si>
    <t>0236</t>
  </si>
  <si>
    <t>0239</t>
  </si>
  <si>
    <t>0241</t>
  </si>
  <si>
    <t>0271</t>
  </si>
  <si>
    <t>0321</t>
  </si>
  <si>
    <t>0323</t>
  </si>
  <si>
    <t>0325</t>
  </si>
  <si>
    <t>0326</t>
  </si>
  <si>
    <t>0377</t>
  </si>
  <si>
    <t>0378</t>
  </si>
  <si>
    <t>0379</t>
  </si>
  <si>
    <t>0380</t>
  </si>
  <si>
    <t>0382</t>
  </si>
  <si>
    <t>0383</t>
  </si>
  <si>
    <t>0386</t>
  </si>
  <si>
    <t>0390</t>
  </si>
  <si>
    <t>0391</t>
  </si>
  <si>
    <t>0392</t>
  </si>
  <si>
    <t>0395</t>
  </si>
  <si>
    <t>0396</t>
  </si>
  <si>
    <t>0398</t>
  </si>
  <si>
    <t>0399</t>
  </si>
  <si>
    <t>0409</t>
  </si>
  <si>
    <t>0420</t>
  </si>
  <si>
    <t>0422</t>
  </si>
  <si>
    <t>0423</t>
  </si>
  <si>
    <t>0424</t>
  </si>
  <si>
    <t>0425</t>
  </si>
  <si>
    <t>0426</t>
  </si>
  <si>
    <t>0427</t>
  </si>
  <si>
    <t>0428</t>
  </si>
  <si>
    <t>0507</t>
  </si>
  <si>
    <t>0508</t>
  </si>
  <si>
    <t>0509</t>
  </si>
  <si>
    <t>0510</t>
  </si>
  <si>
    <t>0562</t>
  </si>
  <si>
    <t>0563</t>
  </si>
  <si>
    <t>0566</t>
  </si>
  <si>
    <t>0650</t>
  </si>
  <si>
    <t>0651</t>
  </si>
  <si>
    <t>0652</t>
  </si>
  <si>
    <t>0653</t>
  </si>
  <si>
    <t>0654</t>
  </si>
  <si>
    <t>0658</t>
  </si>
  <si>
    <t>0659</t>
  </si>
  <si>
    <t>0670</t>
  </si>
  <si>
    <t>0671</t>
  </si>
  <si>
    <t>0672</t>
  </si>
  <si>
    <t>1519</t>
  </si>
  <si>
    <t>ADE Prevention and Monitoring: Warfarin Time in Therapeutic Range</t>
  </si>
  <si>
    <t>BV-312</t>
  </si>
  <si>
    <t>BV-313</t>
  </si>
  <si>
    <t>BV-314</t>
  </si>
  <si>
    <t>BV-315</t>
  </si>
  <si>
    <t>BV-316</t>
  </si>
  <si>
    <t>BV-317</t>
  </si>
  <si>
    <t>BV-318</t>
  </si>
  <si>
    <t>BV-319</t>
  </si>
  <si>
    <t>BV-320</t>
  </si>
  <si>
    <t>BV-321</t>
  </si>
  <si>
    <t>BV-322</t>
  </si>
  <si>
    <t>BV-323</t>
  </si>
  <si>
    <t>BV-324</t>
  </si>
  <si>
    <t>BV-325</t>
  </si>
  <si>
    <t>BV-326</t>
  </si>
  <si>
    <t>BV-327</t>
  </si>
  <si>
    <t>BV-329</t>
  </si>
  <si>
    <t>BV-332</t>
  </si>
  <si>
    <t>BV-333</t>
  </si>
  <si>
    <t>BV-334</t>
  </si>
  <si>
    <t>BV-335</t>
  </si>
  <si>
    <t>BV-336</t>
  </si>
  <si>
    <t>BV-337</t>
  </si>
  <si>
    <t>BV-338</t>
  </si>
  <si>
    <t>BV-339</t>
  </si>
  <si>
    <t>BV-340</t>
  </si>
  <si>
    <t>BV-341</t>
  </si>
  <si>
    <t>BV-342</t>
  </si>
  <si>
    <t>BV-343</t>
  </si>
  <si>
    <t>BV-344</t>
  </si>
  <si>
    <t>BV-345</t>
  </si>
  <si>
    <t>BV-346</t>
  </si>
  <si>
    <t>BV-347</t>
  </si>
  <si>
    <t>BV-348</t>
  </si>
  <si>
    <t>BV-349</t>
  </si>
  <si>
    <t>BV-350</t>
  </si>
  <si>
    <t>BV-351</t>
  </si>
  <si>
    <t>BV-352</t>
  </si>
  <si>
    <t>BV-353</t>
  </si>
  <si>
    <t>BV-354</t>
  </si>
  <si>
    <t>BV-355</t>
  </si>
  <si>
    <t>BV-356</t>
  </si>
  <si>
    <t>BV-358</t>
  </si>
  <si>
    <t>BV-359</t>
  </si>
  <si>
    <t>BV-360</t>
  </si>
  <si>
    <t>BV-361</t>
  </si>
  <si>
    <t>BV-362</t>
  </si>
  <si>
    <t>BV-363</t>
  </si>
  <si>
    <t>BV-364</t>
  </si>
  <si>
    <t>BV-365</t>
  </si>
  <si>
    <t>BV-366</t>
  </si>
  <si>
    <t>BV-367</t>
  </si>
  <si>
    <t>BV-368</t>
  </si>
  <si>
    <t>BV-369</t>
  </si>
  <si>
    <t>BV-370</t>
  </si>
  <si>
    <t>BV-371</t>
  </si>
  <si>
    <t>BV-372</t>
  </si>
  <si>
    <t>BV-373</t>
  </si>
  <si>
    <t>BV-374</t>
  </si>
  <si>
    <t>BV-375</t>
  </si>
  <si>
    <t>BV-376</t>
  </si>
  <si>
    <t>BV-377</t>
  </si>
  <si>
    <t>BV-378</t>
  </si>
  <si>
    <t>BV-379</t>
  </si>
  <si>
    <t>BV-380</t>
  </si>
  <si>
    <t>BV-381</t>
  </si>
  <si>
    <t>BV-382</t>
  </si>
  <si>
    <t>BV-383</t>
  </si>
  <si>
    <t>BV-384</t>
  </si>
  <si>
    <t>BV-385</t>
  </si>
  <si>
    <t>BV-386</t>
  </si>
  <si>
    <t>BV-387</t>
  </si>
  <si>
    <t>BV-388</t>
  </si>
  <si>
    <t>BV-389</t>
  </si>
  <si>
    <t>BV-390</t>
  </si>
  <si>
    <t>BV-391</t>
  </si>
  <si>
    <t>BV-392</t>
  </si>
  <si>
    <t>BV-393</t>
  </si>
  <si>
    <t>BV-394</t>
  </si>
  <si>
    <t>BV-395</t>
  </si>
  <si>
    <t>BV-396</t>
  </si>
  <si>
    <t>BV-397</t>
  </si>
  <si>
    <t>BV-398</t>
  </si>
  <si>
    <t>BV-399</t>
  </si>
  <si>
    <t>BV-400</t>
  </si>
  <si>
    <t>BV-401</t>
  </si>
  <si>
    <t>BV-402</t>
  </si>
  <si>
    <t>BV-403</t>
  </si>
  <si>
    <t>BV-404</t>
  </si>
  <si>
    <t>BV-405</t>
  </si>
  <si>
    <t>BV-406</t>
  </si>
  <si>
    <t>BV-407</t>
  </si>
  <si>
    <t>BV-408</t>
  </si>
  <si>
    <t>BV-409</t>
  </si>
  <si>
    <t>BV-410</t>
  </si>
  <si>
    <t>BV-411</t>
  </si>
  <si>
    <t>BV-412</t>
  </si>
  <si>
    <t>BV-413</t>
  </si>
  <si>
    <t>BV-414</t>
  </si>
  <si>
    <t>BV-415</t>
  </si>
  <si>
    <t>BV-416</t>
  </si>
  <si>
    <t>BV-417</t>
  </si>
  <si>
    <t>BV-418</t>
  </si>
  <si>
    <t>BV-419</t>
  </si>
  <si>
    <t>BV-420</t>
  </si>
  <si>
    <t>BV-421</t>
  </si>
  <si>
    <t>BV-422</t>
  </si>
  <si>
    <t>BV-423</t>
  </si>
  <si>
    <t>BV-424</t>
  </si>
  <si>
    <t>BV-425</t>
  </si>
  <si>
    <t>BV-426</t>
  </si>
  <si>
    <t>BV-427</t>
  </si>
  <si>
    <t>BV-428</t>
  </si>
  <si>
    <t>BV-429</t>
  </si>
  <si>
    <t>BV-430</t>
  </si>
  <si>
    <t>BV-431</t>
  </si>
  <si>
    <t>BV-432</t>
  </si>
  <si>
    <t>BV-433</t>
  </si>
  <si>
    <t>BV-434</t>
  </si>
  <si>
    <t>BV-435</t>
  </si>
  <si>
    <t>BV-436</t>
  </si>
  <si>
    <t>BV-437</t>
  </si>
  <si>
    <t>BV-438</t>
  </si>
  <si>
    <t>BV-439</t>
  </si>
  <si>
    <t>BV-440</t>
  </si>
  <si>
    <t>BV-441</t>
  </si>
  <si>
    <t>BV-442</t>
  </si>
  <si>
    <t>BV-443</t>
  </si>
  <si>
    <t>BV-444</t>
  </si>
  <si>
    <t>BV-445</t>
  </si>
  <si>
    <t>BV-446</t>
  </si>
  <si>
    <t>BV-447</t>
  </si>
  <si>
    <t>BV-448</t>
  </si>
  <si>
    <t>BV-449</t>
  </si>
  <si>
    <t>BV-450</t>
  </si>
  <si>
    <t>BV-452</t>
  </si>
  <si>
    <t>BV-453</t>
  </si>
  <si>
    <t>BV-454</t>
  </si>
  <si>
    <t>BV-455</t>
  </si>
  <si>
    <t>BV-456</t>
  </si>
  <si>
    <t>BV-457</t>
  </si>
  <si>
    <t>BV-458</t>
  </si>
  <si>
    <t>BV-459</t>
  </si>
  <si>
    <t>BV-460</t>
  </si>
  <si>
    <t>BV-461</t>
  </si>
  <si>
    <t>BV-462</t>
  </si>
  <si>
    <t>BV-463</t>
  </si>
  <si>
    <t>BV-464</t>
  </si>
  <si>
    <t>BV-465</t>
  </si>
  <si>
    <t>BV-466</t>
  </si>
  <si>
    <t>BV-467</t>
  </si>
  <si>
    <t>BV-468</t>
  </si>
  <si>
    <t>BV-469</t>
  </si>
  <si>
    <t>BV-470</t>
  </si>
  <si>
    <t>BV-471</t>
  </si>
  <si>
    <t>BV-472</t>
  </si>
  <si>
    <t>BV-473</t>
  </si>
  <si>
    <t>BV-474</t>
  </si>
  <si>
    <t>BV-475</t>
  </si>
  <si>
    <t>BV-476</t>
  </si>
  <si>
    <t>BV-477</t>
  </si>
  <si>
    <t>BV-478</t>
  </si>
  <si>
    <t>BV-479</t>
  </si>
  <si>
    <t>BV-480</t>
  </si>
  <si>
    <t>BV-482</t>
  </si>
  <si>
    <t>BV-483</t>
  </si>
  <si>
    <t>BV-484</t>
  </si>
  <si>
    <t>BV-485</t>
  </si>
  <si>
    <t>BV-486</t>
  </si>
  <si>
    <t>BV-487</t>
  </si>
  <si>
    <t>BV-488</t>
  </si>
  <si>
    <t>BV-489</t>
  </si>
  <si>
    <t>BV-490</t>
  </si>
  <si>
    <t>BV-491</t>
  </si>
  <si>
    <t>Percentage of patients, regardless of age, with a diagnosis of prostate cancer at high or very high risk of recurrence receiving external beam radioTherapy to the prostate who were prescribed adjuvant hormonal Therapy (GnRH [gonadotropin-releasing hormone] agonist or antagonist)</t>
  </si>
  <si>
    <t>Percentage of visits for patients, regardless of age, with a diagnosis of cancer currently receiving chemoTherapy or radiation Therapy who report having pain with a documented plan of care to address pain</t>
  </si>
  <si>
    <t>Percentage of patients, regardless of age, with a diagnosis of pancreatic or lung cancer receiving 3D conformal radiation Therapy with documentation in medical record that radiation dose limits to normal tissues were established prior to the initiation of a course of 3D conformal radiation for a minimum of two tissues</t>
  </si>
  <si>
    <t>Percentage of patients aged 18 years and older with a diagnosis of rheumatoid arthritis (RA) who have documentation of a tuberculosis (TB) screening performed and results interpreted within 6 months prior to receiving a first course of Therapy using a biologic disease-modifying anti-rheumatic drug (DMARD)</t>
  </si>
  <si>
    <t>Percentage of patients aged 18 years and older with a diagnosis of inflammatory bowel disease who have been managed by corticosteroids greater than or equal to 10 mg/day of prednisone equivalents for 60 or greater consecutive days or a single prescription equating to 600mg prednisone or greater for all fills that have been prescribed corticosteroid sparing Therapy in the last reporting year</t>
  </si>
  <si>
    <t>Percentage of patients aged 18 years and older with a diagnosis of inflammatory bowel disease for whom a tuberculosis (TB) screening was performed and results interpreted within six months prior to receiving a first course of anti-TNF (tumor necrosis factor) Therapy</t>
  </si>
  <si>
    <t>Percentage of patients aged 18 years and older with a diagnosis of inflammatory bowel disease (IBD) who had Hepatitis B Virus (HBV) status assessed and results interpreted within one year prior to receiving a first course of anti-TNF (tumor necrosis factor) Therapy</t>
  </si>
  <si>
    <t>Percentage of patients aged 18 years and older with a diagnosis of moderate or severe obstructive sleep apnea who were prescribed positive airway pressure Therapy</t>
  </si>
  <si>
    <t>All patients with a diagnosis of Parkinson’s disease (or caregiver(s), as appropriate) who had rehabilitative Therapy options (e.g., physical, occupational, or speech Therapy) discussed at least annually</t>
  </si>
  <si>
    <t>Percentage of patients, regardless of age, with a diagnosis of HIV prescribed antiretroviral Therapy for the treatment of HIV infection during the measurement year</t>
  </si>
  <si>
    <t>Percentage of patients regardless of age or gender undergoing a total knee replacement with documented shared decision-making with discussion of conservative (non-surgical) Therapy prior to the procedure</t>
  </si>
  <si>
    <t>Percentage of patients aged 18 years and older for whom PCI is performed who are prescribed optimal medical Therapy at discharge</t>
  </si>
  <si>
    <t>Quantitative Immunohistochemical (IHC) Evaluation of Human Epidermal Growth Factor Receptor 2 Testing (her2) for Breast Cancer Patients</t>
  </si>
  <si>
    <t>Percentage of visits for patients aged 18 years and older with a diagnosis of obstructive sleep apnea who were prescribed positive airway pressure Therapy who had documentation that adherence to positive airway pressure Therapy was objectively measured</t>
  </si>
  <si>
    <t>BV-492</t>
  </si>
  <si>
    <t>2372</t>
  </si>
  <si>
    <t>All-Cause Unplanned Admissions for Patients with Heart Failure</t>
  </si>
  <si>
    <t>All-Cause Unplanned Admissions for Patients with Diabetes</t>
  </si>
  <si>
    <t>BV-493</t>
  </si>
  <si>
    <t>BV-494</t>
  </si>
  <si>
    <t>BV-495</t>
  </si>
  <si>
    <t>BV-496</t>
  </si>
  <si>
    <t>Unintended Pregnancies</t>
  </si>
  <si>
    <t>BV-498</t>
  </si>
  <si>
    <t>BV-499</t>
  </si>
  <si>
    <t>BV-500</t>
  </si>
  <si>
    <t>BV-501</t>
  </si>
  <si>
    <t>30-day Psychiatric Inpatient Readmission</t>
  </si>
  <si>
    <t>Cardiovascular Disease: Use of Statins</t>
  </si>
  <si>
    <t>BV-502</t>
  </si>
  <si>
    <t>BV-503</t>
  </si>
  <si>
    <t>BV-504</t>
  </si>
  <si>
    <t>BV-505</t>
  </si>
  <si>
    <t>Medications: Percent Generic (Antacid, Antidepressants, Statins, ACEs/ARBs, ADHD)</t>
  </si>
  <si>
    <t>0202</t>
  </si>
  <si>
    <t>BV-506</t>
  </si>
  <si>
    <t>American Nurses Association</t>
  </si>
  <si>
    <t>BV-507</t>
  </si>
  <si>
    <t>BV-508</t>
  </si>
  <si>
    <t>BV-509</t>
  </si>
  <si>
    <t>BV-510</t>
  </si>
  <si>
    <t>BV-511</t>
  </si>
  <si>
    <t>BV-512</t>
  </si>
  <si>
    <t>BV-513</t>
  </si>
  <si>
    <t>0141</t>
  </si>
  <si>
    <t>Patient Fall Rate</t>
  </si>
  <si>
    <t>1598</t>
  </si>
  <si>
    <t>HealthPartners</t>
  </si>
  <si>
    <t>Total Resource Use Population-based PMPM Index</t>
  </si>
  <si>
    <t>1604</t>
  </si>
  <si>
    <t>BV-514</t>
  </si>
  <si>
    <t>BV-515</t>
  </si>
  <si>
    <t>Total Cost of Care Population-based PMPM Index</t>
  </si>
  <si>
    <t>1927</t>
  </si>
  <si>
    <t>ED Utilization for Ambulatory Care-Sensitive Conditions</t>
  </si>
  <si>
    <t>MHMC: Med Spotlight Medication Safety</t>
  </si>
  <si>
    <t>1525</t>
  </si>
  <si>
    <t>1534</t>
  </si>
  <si>
    <t>1540</t>
  </si>
  <si>
    <t>1543</t>
  </si>
  <si>
    <t>1667</t>
  </si>
  <si>
    <t>1668</t>
  </si>
  <si>
    <t>1853</t>
  </si>
  <si>
    <t>1854</t>
  </si>
  <si>
    <t>1855</t>
  </si>
  <si>
    <t>1879</t>
  </si>
  <si>
    <t>2079</t>
  </si>
  <si>
    <t>2083</t>
  </si>
  <si>
    <t>BV-516</t>
  </si>
  <si>
    <t>2508</t>
  </si>
  <si>
    <t>American Dental Association - Dental Quality Alliance</t>
  </si>
  <si>
    <t>Percentage of enrolled children in the age category of 6-9 years at “elevated” risk (i.e., “moderate” or “high”) who received a sealant on a permanent first molar tooth within the reporting year.</t>
  </si>
  <si>
    <t>Dental Sealants for 6-9 Year-Old Children at Elevated Caries Risk</t>
  </si>
  <si>
    <t>The Consumer Assessment of Healthcare Providers and Systems Hospital Survey – Child Version (Child HCAHPS) is a standardized survey instrument that asks parents and guardians (henceforth referred to as parents) of children under 18 years old to report on their and their child’s experiences with inpatient hospital care. 
The performance measures of the Child HCAHPS survey consist of 39 items organized by overarching groups into 18 composite and single-item measures:</t>
  </si>
  <si>
    <t>Child Hospital CAHPS (HCAHPS)</t>
  </si>
  <si>
    <t>2548</t>
  </si>
  <si>
    <t>BV-517</t>
  </si>
  <si>
    <t>Advance Care Plan</t>
  </si>
  <si>
    <t>Beneficiary Access and Performance Problems</t>
  </si>
  <si>
    <t>Call Center - Foreign Language Interpreter and TTY Availability</t>
  </si>
  <si>
    <t>BV-519</t>
  </si>
  <si>
    <t>BV-518</t>
  </si>
  <si>
    <t>Medication Therapy Management Program Completion Rate for Comprehensive Medication Reviews</t>
  </si>
  <si>
    <t>BV-520</t>
  </si>
  <si>
    <t>BV-521</t>
  </si>
  <si>
    <t>BV-522</t>
  </si>
  <si>
    <t>BV-523</t>
  </si>
  <si>
    <t>2502</t>
  </si>
  <si>
    <t>2505</t>
  </si>
  <si>
    <t>Emergency Department Use without Hospital Readmission During the First 30 Days of Home Health</t>
  </si>
  <si>
    <t>2510</t>
  </si>
  <si>
    <t>Skilled Nursing Facility 30-Day All-Cause Readmission Measure (SNFRM)</t>
  </si>
  <si>
    <t>2380</t>
  </si>
  <si>
    <t>Rehospitalization During the First 30 Days of Home Health</t>
  </si>
  <si>
    <t>BV-524</t>
  </si>
  <si>
    <t>BV-525</t>
  </si>
  <si>
    <t>All-Cause Unplanned Readmission Measure for 30 Days Post Discharge from Inpatient Rehabilitation Facilities (IRFs)</t>
  </si>
  <si>
    <t>This measure estimates the risk-standardized rate of unplanned, all-cause readmissions for patients (Medicare fee-for-service [FFS] beneficiaries) discharged from an Inpatient Rehabilitation Facility (IRF) who were readmitted to a short-stay acute-care hospital or a Long-Term Care Hospital (LTCH), within 30 days of an IRF discharge. The measure is based on data for 24 months of IRF discharges to non-hospital post-acute levels of care or to the community.</t>
  </si>
  <si>
    <t>Pediatric All-Condition Readmission Measure</t>
  </si>
  <si>
    <t>Center of Excellence for Pediatric Quality Measurement</t>
  </si>
  <si>
    <t>This measure calculates case-mix-adjusted readmission rates, defined as the percentage of admissions followed by 1 or more readmissions within 30 days, for patients less than 18 years old. The measure covers patients discharged from general acute care hospitals, including children’s hospitals.</t>
  </si>
  <si>
    <t>BV-526</t>
  </si>
  <si>
    <t>BV-527</t>
  </si>
  <si>
    <t>BV-529</t>
  </si>
  <si>
    <t>BV-530</t>
  </si>
  <si>
    <t>The measure is reported as an overall rate which includes all hospitalized patients 18 years of age and older to whom tobacco use treatment was provided during the hospital stay within the first three days after admission, or offered and refused, and a second rate, a subset of the first, which includes only those patients who received tobacco use treatment during the hospital stay within the first three days after admission. Refer to section 2a1.10 Stratification Details/Variables for the rationale for the addition of the subset measure.</t>
  </si>
  <si>
    <t>The measure is reported as an overall rate which includes all hospitalized patients 18 years of age an older to whom tobacco use treatment was provided, or offered and refused, at the time of hospital discharge, and a second rate, a subset of the first, which includes only those patients who received tobacco use treatment at discharge. Treatment at discharge includes a referral to outpatient counseling and a prescription for one of the FDA-approved tobacco cessation medications. Refer to section 2a1.10 Stratification Details/Variables for the rationale for the addition of the subset measure.</t>
  </si>
  <si>
    <t>The measure is reported as an overall rate which includes all hospitalized patients 18 years of age and older to whom a brief intervention was provided, or offered and refused, and a second rate, a subset of the first, which includes only those patients who received a brief intervention. The Provided or Offered rate (SUB-2), describes patients who screened positive for unhealthy alcohol use who received or refused a brief intervention during the hospital stay. The Alcohol Use Brief Intervention (SUB-2a) rate describes only those who received the brief intervention during the hospital stay. Those who refused are not included.</t>
  </si>
  <si>
    <t>1663</t>
  </si>
  <si>
    <t>BV-531</t>
  </si>
  <si>
    <t>1664</t>
  </si>
  <si>
    <t>The measure is reported as an overall rate which includes all hospitalized patients 18 years of age and older to whom alcohol or drug use disorder treatment was provided, or offered and refused, at the time of hospital discharge, and a second rate, a subset of the first, which includes only those patients who received alcohol or drug use disorder treatment at discharge. The Provided or Offered rate (SUB-3) describes patients who are identified with alcohol or drug use disorder who receive or refuse at discharge a prescription for FDA-approved medications for alcohol or drug use disorder, OR who receive or refuse a referral for addictions treatment. The Alcohol and Other Drug Disorder Treatment at Discharge (SUB-3a) rate describes only those who receive a prescription for FDA-approved medications for alcohol or drug use disorder OR a referral for addictions treatment. Those who refused are not included.</t>
  </si>
  <si>
    <t>BV-532</t>
  </si>
  <si>
    <t>BV-533</t>
  </si>
  <si>
    <t>BV-534</t>
  </si>
  <si>
    <t>Rate of unplanned readmission for chronic obstructive pulmonary disease (COPD) patient</t>
  </si>
  <si>
    <t>BV-535</t>
  </si>
  <si>
    <t>Rate of unplanned readmission for stroke patients</t>
  </si>
  <si>
    <t>1891</t>
  </si>
  <si>
    <t>BV-536</t>
  </si>
  <si>
    <t>BV-537</t>
  </si>
  <si>
    <t>BV-538</t>
  </si>
  <si>
    <t>Number of Medicare patients treated for selected procedures</t>
  </si>
  <si>
    <t>BV-539</t>
  </si>
  <si>
    <t>1651</t>
  </si>
  <si>
    <t>BV-540</t>
  </si>
  <si>
    <t>2393</t>
  </si>
  <si>
    <t>1661</t>
  </si>
  <si>
    <t>1656</t>
  </si>
  <si>
    <t>1654</t>
  </si>
  <si>
    <t>1922</t>
  </si>
  <si>
    <t>BV-541</t>
  </si>
  <si>
    <t>1360</t>
  </si>
  <si>
    <t>Percentage of newborns who did not pass hearing screening and have an audiological evaluation no later than 3 months of age</t>
  </si>
  <si>
    <t>BV-542</t>
  </si>
  <si>
    <t>Percentage of children and adolescents 1 to 17 years of age who were on two or more concurrent antipsychotic medications</t>
  </si>
  <si>
    <t>BV-543</t>
  </si>
  <si>
    <t>1932</t>
  </si>
  <si>
    <t>Percentage of patients 18 – 64 years of age with schizophrenia or bipolar disorder, who were dispensed an antipsychotic medication and had a diabetes screening test during the measurement year</t>
  </si>
  <si>
    <t>BV-544</t>
  </si>
  <si>
    <t>BV-545</t>
  </si>
  <si>
    <t>2371</t>
  </si>
  <si>
    <t>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 Rate 1: Annual Monitoring for patients on angiotensin converting enzyme (ACE) inhibitors or angiotensin receptor blockers (ARB): At least one serum potassium and a serum creatinine therapeutic monitoring test in the measurement year. 
- Rate 2: Annual monitoring for patients on digoxin: At least one serum potassium, one serum creatinine and a serum digoxin therapeutic monitoring test in the measurement year.
- Rate 3: Annual monitoring for patients on diuretics: At least one serum potassium and a serum creatinine therapeutic monitoring test in the measurement year. 
- Total rate (the sum of the three numerators divided by the sum of the three denominators)</t>
  </si>
  <si>
    <t>Percentage of patients aged 18 years and older with a new diagnosis or recurrent episode of major depressive disorder (MDD) with a suicide risk assessment completed during the visit in which a new diagnosis or recurrent episode was identified</t>
  </si>
  <si>
    <t>Percentage of patients who were evaluated during at least one office visit for the frequency (numeric) of daytime and nocturnal asthma symptoms</t>
  </si>
  <si>
    <t>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This measure is part of a set of six prevention and treatment measures that address VTE (VTE-1: VTE Prophylaxis, VTE-3: VTE Patients with Anticoagulation Overlap Therapy, VTE-4: VTE Patients Receiving UFH with Dosages/Platelet Count Monitoring by Protocol, VTE-5: VTE Warfarin Therapy Discharge Instructions and VTE-6: Hospital Acquired Potentially-Preventable VTE).</t>
  </si>
  <si>
    <t>This measure assesses the number of patients diagnosed with confirmed VTE who received an overlap of Parenteral (intravenous [IV] or subcutaneous [subcu]) anticoagulation and warfarin therapy. For patients who received less than five days of overlap therapy, they should be discharged on both medications or have a Reason for Discontinuation of Parenteral Therapy. Overlap therapy should be administered for at least five days with an international normalized ratio (INR) greater than or equal to 2.0 prior to discontinuation of the parenteral anticoagulation therapy, or INR less than 2.0 but discharged on both medications or have a Reason for Discontinuation of Parenteral Therapy.  This measure is part of a set of six nationally implemented prevention and treatment measures that address VTE that are used in The Joint Commission’s accreditation process.</t>
  </si>
  <si>
    <t>This measure assesses the number of patients diagnosed with confirmed venous thromboembolism (VTE) who received intravenous (IV) unfractionated heparin (UFH) therapy dosages AND had their platelet counts monitored using defined parameters such as a nomogram or protocol. This measure is part of a set of six nationally implemented prevention and treatment measures that address VTE that are used in The Joint Commission’s accreditation process.</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</si>
  <si>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reactions/interactions. This measure is part of a set of six nationally implemented prevention and treatment measures that address VTE that are used in The Joint Commission’s accreditation process.</t>
  </si>
  <si>
    <t>This measure assesses the number of patients with confirmed venous thromboembolism (VTE) during hospitalization (not present at admission) who did not receive VTE prophylaxis between hospital admission and the day before the VTE diagnostic testing order date. This measure is part of a set of six nationally implemented prevention and treatment measures that address VTE that are used in The Joint Commission’s accreditation process.</t>
  </si>
  <si>
    <t>Percentage of visits for patients, regardless of age, with a diagnosis of cancer currently receiving chemotherapy or radiation therapy in which pain intensity is quantified</t>
  </si>
  <si>
    <t>Percentage of patients aged 18 through 80 years with AJCC Stage III colon cancer who are referred for adjuvant chemotherapy, prescribed adjuvant chemotherapy, or have previously received adjuvant hemotherapy within the 12-month reporting period</t>
  </si>
  <si>
    <t>Percentage of female patients aged 18 years and older with Stage IC through IIIC, ER or PR positive breast cancer who were prescribed tamoxifen or aromatase inhibitor (AI) during the 12-month reporting period</t>
  </si>
  <si>
    <t>Percentage of patients, regardless of age, with a diagnosis of prostate cancer at low risk of recurrence receiving interstitial prostate brachytherapy, OR external beam radiotherapy to the prostate, OR radical prostatectomy, OR cryotherapy who did not have a bone scan performed at any time since diagnosis of prostate cancer</t>
  </si>
  <si>
    <t>Percentage of patients aged 6 weeks or older with a diagnosis of HIV/AIDS, who were prescribed Pneumocystis jiroveci pneumonia (PCP) prophylaxis</t>
  </si>
  <si>
    <t>Percentage of patients aged 12 years and older screened for clinical depression on the date of the encounter using an age appropriate standardized depression screening tool AND if positive, a follow up plan is documented on the date of the positive screen</t>
  </si>
  <si>
    <t>Percentage of specified visits for patients aged 18 years and older for which the eligible professional attests to documenting a list of current medications to the best of his/her knowledge and ability. This list must include ALL prescriptions, over-the-counters, herbals, and vitamin/mineral/dietary (nutritional) supplements AND must contain the medications’ name, dosage, frequency and route of administration.</t>
  </si>
  <si>
    <t>Percentage of patients aged 18 years and older with a documented BMI during the current encounter or during the previous six months AND when the BMI is outside of normal parameters, a follow-up plan is documented during the encounter or during the previous six months of the encounter.
Normal Parameters: Age 65 years and older BMI &gt; or = 23 and &lt; 30 Age 18 – 64 years BMI &gt; or = 18.5 and &lt; 25</t>
  </si>
  <si>
    <t>The number (or proportion) of a clinician's patients in a particular risk adjusted diagnostic category who meet a target threshold of improvement in Daily Activity (i.e., ADL and IADL)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Daily Activity function adjusting for the amount of measurement error inherent in the measurement. MDC can be reported at different confidence levels (see Haley &amp; Fragala, 2006).</t>
  </si>
  <si>
    <t>This measure captures the proportion of ischemic or hemorrhagic stroke patients who received VTE prophylaxis or have documentation why no VTE prophylaxis was given on the day of or the day after hospital admission. This measure is a part of a set of eight nationally implemented measures that address stroke care that are used in The Joint Commission’s hospital accreditation and Disease-Specific Care certification programs.</t>
  </si>
  <si>
    <t>This measure captures the proportion of ischemic stroke patients prescribed antithrombotic therapy at hospital discharge. This measure is a part of a set of eight nationally implemented measures that address stroke care that are used in The Joint Commission’s hospital accreditation and Disease-Specific Care certification programs.</t>
  </si>
  <si>
    <t>This measure captures the proportion of ischemic stroke patients with atrial fibrillation/flutter who are prescribed anticoagulation therapy at hospital discharge. This measure is a part of a set of eight nationally implemented measures that address stroke care that are used in The Joint Commission’s hospital accreditation and Disease-Specific Care certification programs.</t>
  </si>
  <si>
    <t>This measure captures the proportion of acute ischemic stroke patients who arrive at this hospital within 2 hours of time last known well for whom IV t-PA was initiated at this hospital within 3 hours of time last known well.</t>
  </si>
  <si>
    <t>This measure captures the proportion of ischemic stroke patients who had antithrombotic therapy administered by end of hospital day two (with the day of arrival being day 1). This measure is a part of a set of eight nationally implemented measures that address stroke care that are used in The Joint Commission’s hospital accreditation and Disease-Specific Care certification programs.</t>
  </si>
  <si>
    <t>This measure captures the proportion of ischemic stroke patients with LDL greater than or equal to 100 mg/dL, or LDL not measured, or who were on a lipid-lowering medication prior to hospital arrival who are prescribed statin medication at hospital discharge. This measure is a part of a set of eight nationally implemented measures that address stroke care that are used in The Joint Commission’s hospital accreditation and Disease-Specific Care certification programs.</t>
  </si>
  <si>
    <t>This measure captures the proportion of ischemic or hemorrhagic stroke patients with documentation that they or their caregivers were given stroke education materials. This measure is a part of a set of eight nationally implemented measures that address stroke care that are used in The Joint Commission’s hospital accreditation and Disease-Specific Care certification programs.</t>
  </si>
  <si>
    <t>This measure captures the proportion of ischemic or hemorrhagic stroke patients assessed for or who received rehabilitation services during the hospital stay. This measure is a part of a set of eight nationally implemented measures that address stroke care that are used in The Joint Commission’s hospital accreditation and Disease-Specific Care certification programs.</t>
  </si>
  <si>
    <t>Surgery patients for whom either active warming was used intraoperatively for the purpose of maintaining normothermia or who had at least one body temperature equal to or greater than 96.8° F/36° C recorded within the 30 minutes immediately prior to or the 15 minutes immediately after Anesthesia End Time.</t>
  </si>
  <si>
    <t>Surgical patients with urinary catheter removed on Postoperative Day 1 or Postoperative Day 2 with day of surgery being day zero.</t>
  </si>
  <si>
    <t>The measure estimates a hospital-level risk-standardized mortality rate (RSMR) defined as death for any cause within 30 days of the admission date for the index hospitalization for patients discharged from the hospital with a principal diagnosis of pneumonia.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t>
  </si>
  <si>
    <t>Documents whether provider has adopted a qualified e-Prescribing system and the extent of use in the ambulatory setting</t>
  </si>
  <si>
    <t>Documents the extent to which a provider uses certified/qualified EHR system that incorporates</t>
  </si>
  <si>
    <t>Documentation of the extent to which a provider uses a certified/qualified electronic health record (EHR) system to track pending laboratory tests, diagnostic studies (including common preventive screenings) or patient referrals. The Electronic Health Record includes provider reminders when clinical results are not received within a predefined timeframe.</t>
  </si>
  <si>
    <t>Median time from emergency department arrival to time of departure from the emergency room for patients admitted to the facility from the emergency department</t>
  </si>
  <si>
    <t>Percentage of patients aged 18 years and older who were screened for tobacco use one or more times within 24 months AND who received cessation counseling intervention if identified as a tobacco user</t>
  </si>
  <si>
    <t>Median time from admit decision time to time of departure from the emergency department for emergency department patients admitted to inpatient status</t>
  </si>
  <si>
    <t>The measure estimates a hospital-level risk-standardized readmission rate (RSRR) for patients discharged from the hospital with a principal diagnosis of pneumonia. The outcome is defined as unplanned readmission for any cause within 30 days of the discharge date for the index admission. A specified set of planned readmissions do not count as readmissions.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t>
  </si>
  <si>
    <t>Surgical patients with prophylactic antibiotics initiated within one hour prior to surgical incision. Patients who received vancomycin or a fluoroquinolone for prophylactic antibiotics should have the antibiotics initiated within two hours prior to surgical incision. Due to the longer infusion time required for vancomycin or a fluoroquinolone, it is acceptable to start these antibiotics within two hours prior to incision time.</t>
  </si>
  <si>
    <t>Surgical patients whose prophylactic antibiotics were discontinued within 24 hours after Anesthesia End Time (48 hours for CABG or Other Cardiac Surgery). The Society of Thoracic Surgeons Practice Guideline for Antibiotic Prophylaxis in Cardiac Surgery (2006) indicates that there is no reason to extend antibiotics beyond 48 hours for cardiac surgery and very explicitly states that antibiotics should not be extended beyond 48 hours even with tubes and drains in place for cardiac surgery.</t>
  </si>
  <si>
    <t>A composite measure of potentially preventable adverse events for selected indicators. The weighted average of the observed-to-expected ratios for the following component indicators:
• PSI #3 Pressure Ulcer Rate
• PSI #6 Iatrogenic Pneumothorax Rate
• PSI #7 Central Venous Catheter-Related Blood Stream Infection Rate
• PSI #8 Postoperative Hip Fracture Rate
• PSI #9 Perioperative Hemorrhage or Hematoma Rate
• PSI #10 Postoperative Physiologic and Metabolic Derangement Rate
• PSI #11 Postoperative Respiratory Failure Rate
• PSI #12 Perioperative Pulmonary Embolism or Deep Vein Thrombosis Rate
• PSI #13 Postoperative Sepsis Rate
• PSI #14 Postoperative Wound Dehiscence Rate
• PSI #15 Accidental Puncture or Laceration Rate</t>
  </si>
  <si>
    <t>Patients discharged from a hospital-based IP psychiatric setting with a continuing care plan created overall and stratified by age groups</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</si>
  <si>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that are used in The Joint Commission’s accreditation process.   Note that this is a paired measure with HBIPS-6 (Post Discharge Continuing Care Plan Created).</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</si>
  <si>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that are used in The Joint Commission’s accreditation process. Note that this is a paired measure with HBIPS-4 (Patients discharged on multiple antipsychotic medications).</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</si>
  <si>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</si>
  <si>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Percentage of patients aged 18 years and older with a diagnosis of uncomplicated cataract who had cataract surgery and no significant ocular conditions impacting the visual outcome of surgery and had best-corrected visual acuity of 20/40 or better (distance or near) achieved within 90 days following the cataract surgery</t>
  </si>
  <si>
    <t>Percentage of discharges for members 6 years of age and older who were hospitalized for treatment of selected mental health disorders and who had an OP visit, an intensive OP encounter, or partial hospitalization with a mental health practitioner. Two rates are reported: 1) the percentage of members who received follow-up within 30 days of discharge, 2) the percent of members who received follow-up within 7 days of discharge</t>
  </si>
  <si>
    <t>Percentage of patients 40 years of age and older with a new diagnosis of COPD or newly active COPD, who received appropriate spirometry testing to confirm the diagnosis</t>
  </si>
  <si>
    <t>The total number of hours that all patients admitted to a hospital-based inpatient psychiatric setting were maintained in physical restraint. This measure is a part of a set of seven nationally implemented measures that address hospital-based inpatient psychiatric services that are used in The Joint Commission’s accreditation process.</t>
  </si>
  <si>
    <t>The total number of hours that all patients admitted to a hospital-based inpatient psychiatric setting were held in seclusion. This measure is a part of a set of seven nationally implemented measures that address hospital-based inpatient psychiatric services that are used in The Joint Commission’s accreditation process.</t>
  </si>
  <si>
    <t>Emergency Department Acute Ischemic Stroke or Hemorrhagic Stroke patients who arrive at the ED within 2 hours of the onset of symptoms who have a head CT or MRI scan performed during the stay and having a time from ED arrival to interpretation of the Head CT or MRI scan within 45 minutes of arrival.</t>
  </si>
  <si>
    <t>Median time from emergency department arrival to time of initial oral or parenteral pain medication administration for emergency department patients with a principal diagnosis of long bone fracture (LBF).</t>
  </si>
  <si>
    <t>The CAHPS® Nursing Home Survey: Long-Stay Resident Instrument is an in-person survey instrument to gather information on the experience of long stay (greater than 100 days) residents currently in nursing homes. The Centers for Medicare &amp; Medicaid Services requested development of this survey, and can be used in conjunction with the CAHPS Nursing Home Survey: Family Member Instrument and Discharged Resident Instrument. The survey instrument provides nursing home level scores on 5 topics valued by residents: 
1. Environment
2. Care
3. Communication &amp; Respect
4. Autonomy
5. Activities
In addition, the survey provides nursing home level scores on 3 global items.</t>
  </si>
  <si>
    <t>The CAHPS Nursing Home Survey: Family Member Instrument is a mail survey instrument to gather information on the experiences of family members of long stay (greater than 100 days) residents currently in nursing homes. The Centers for Medicare &amp; Medicaid Services requested development of this questionnaire, which is intended to complement the CAHPS Nursing Home Survey: Long-Stay Resident Instrument and the Discharged resident Instrument. The Family Member Instrument asks respondents to report on their own experiences (not the resident’s) with the nursing home and their perceptions of the quality of care provided to a family member living in a nursing home. The survey instrument provides nursing home level scores on 4 topics valued by patients and families: 
1. Meeting Basic Needs: Help with Eating, Drinking, and Toileting 
2. Nurses/Aides´ Kindness/ Respect Towards Resident
3. Nursing Home Provides Information/Encourages Respondent Involvement
4. Nursing Home Staffing, Care of Belongings, and Cleanliness 
In addition, the survey provides nursing home scores on 3 global items including an overall Rating of Care.</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</si>
  <si>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The Patient Health Questionnaire (PHQ-9) tool is a widely accepted, standardized tool [Copyright ©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twelve months (+/- 30 days) are also included in the denominator.</t>
  </si>
  <si>
    <t>Adult patients age 18 and older with the diagnosis of major depression or dysthymia (ICD-9 296.2x, 296.3x or 300.4) who have a PHQ-9 tool administered at least once during the four month measurement period. The Patient Health Questionnaire (PHQ-9) tool is a widely accepted, standardized tool [Copyright © 2005 Pfizer, Inc. All rights reserved] that is completed by the patient, ideally at each visit, and utilized by the provider to monitor treatment progress. 
This process measure is related to the outcome measures of “Depression Remission at Six Months” and “Depression Remission at Twelve Months”. This measure was selected by stakeholders for public reporting to promote the implementation of processes within the provider’s office to insure that the patient is being assessed on a routine basis with a standardized tool that supports the outcome measures for depression. Currently, only about 20% of the patients eligible for the denominator of remission at 6 or 12 months actually have a follow-up PHQ-9 score for calculating remission (PHQ-9 score &lt; 5).</t>
  </si>
  <si>
    <t>Prototype measure for the facility adjusted Standardized Infection Ratio (SIR) of deep incisional and organ/space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This prototype measure is intended for time-limited use and is proposed as a first step toward a more comprehensive SSI measure or set of SSI measures that include additional surgical procedure categories and expanded SSI risk-adjustment by procedure type. This single prototype measure is applied to two operative procedures, colon surgeries and abdominal hysterectomies, and the measure yields separate SIRs for each procedure.</t>
  </si>
  <si>
    <t>Percentage of patient visits for those patients aged 6 through 17 years with a diagnosis of major depressive disorder with an assessment for suicide risk</t>
  </si>
  <si>
    <t>Percentage of adults 50-75 years of age who had appropriate screening for colorectal cancer</t>
  </si>
  <si>
    <t>Percentage of patients with asthma who have greater than or equal to one visit to the emergency room for asthma during the measurement period</t>
  </si>
  <si>
    <t>Percentage of live births that weighed less than 2,500 grams in the state during the reporting period</t>
  </si>
  <si>
    <t>Percentage of children that turned 15 months old during the measurement year and had zero, one, two, three, four, five, or six or more well-child visits with a PCP during their first 15 months of life</t>
  </si>
  <si>
    <t>Percentage of children ages 3 to 6 that had one or more well-child visits with a PCP during the measurement year</t>
  </si>
  <si>
    <t>Percentage of patients 5-64 years of age who were identified as having persistent asthma and were appropriately prescribed medication during the measurement period.</t>
  </si>
  <si>
    <t>This measure estimates a hospital-level risk-standardized complication rate (RSCR) associated with elective primary THA and TKA in patients 65 years and older. The measure uses Medicare claims data to identify complications occurring from the date of index admission to 90 days post date of the index admission.</t>
  </si>
  <si>
    <t>This measure estimates hospital-level 30-day RSRRs following elective primary THA and/or TKA in patients 65 years and older. The outcome is defined as readmission for any cause within 30 days of the discharge date for the index hospitalization, excluding a specified set of planned readmissions. The primary updates to the measure since December 2011 NQF endorsement are:
1) Revision of cohort codes to exclude the following:
    • ICD-9 procedure codes for removal of old implanted devices/prosthesis (78.65, 78.66, 78.67, 80.05, 80.06, 80.09) [these codes use to define patients undergoing more technically complex procedures and who may be at higher risk for complications]
    • Additional ICD-9 codes for femur fractures (821.2, 821.20, 821.21, 821.22, 821.23, 821.29, 821.3, 821.30, 821.31, 821.32, 821.33, 821.39) [expands codes used to define patients with underlying fracture, who require more technically complex procedures and may be at higher risk for complications]
    • ICD-9 codes for malignant bony neoplasms (170.6, 170.7, 195.3, 198.5, 199.0) [patients with malignant bony neoplasms are at increased risk for readmission and the THA/TKA procedure may not be elective] This revision was based on additional clinical review in response to NQF public comments. 
2) Expansion of the readmissions identified as planned. A detailed list of the changes to the measure specifications is provided in the document titled “2012 Updates to the THA-TKA readmission measure #1551.pdf”.</t>
  </si>
  <si>
    <t>Inpatients age 65 years and older and 5-64 years of age who have a high risk condition who are screened for Pneumococcal Vaccine status and vaccinated prior to discharge if indicated.</t>
  </si>
  <si>
    <t>Inpatients age 6 months and older discharged during October, November, December, January, February or March who are screened for influenza vaccine status and vaccinated prior to discharge if indicated.</t>
  </si>
  <si>
    <t>Standardized infection ratio (SIR) of hospital-onset unique blood source MRSA Laboratory-identified events (LabID events) among all inpatients in the facility</t>
  </si>
  <si>
    <t>Standardized infection ratio (SIR) of hospital-onset CDI Laboratory-identified events (LabID events) among all inpatients in the facility, excluding well-baby nurseries and neonatal intensive care units (NICUs)</t>
  </si>
  <si>
    <t>This measure estimates the hospital-level, risk-standardized rate of unplanned, all-cause readmission after admission for any eligible condition within 30 days of hospital discharge (RSRR) for patients aged 18 and older. The measure reports a single summary RSRR, derived from the volume-weighted results of five different models, one for each of the following specialty cohorts (groups of discharge condition categories or procedure categories): surgery/gynecology, general medicine, cardiorespiratory, cardiovascular, and neurology, each of which will be described in greater detail below. The measure also indicates the hospital standardized risk ratios (SRR) for each of these five specialty cohorts. We developed the measure for patients 65 years and older using Medicare fee-for-service (FFS) claims and subsequently tested and specified the measure for patients aged 18 years and older using all-payer data. We used the California Patient Discharge Data (CPDD), a large database of patient hospital admissions, for our all-payer data.</t>
  </si>
  <si>
    <t>Percentage of female adolescents 13 years of age who had three doses of the human papillomavirus (HPV) vaccine by their 13th birthday</t>
  </si>
  <si>
    <t>Percentage of persons 13 years and older diagnosed with Stage 3 HIV infection (AIDS) within 3 months of a diagnosis of HIV infection</t>
  </si>
  <si>
    <t>Percentage of patients, regardless of age, with a diagnosis of HIV with a HIV viral load less than 200 copies/mL at last HIV viral load test during the measurement year
A medical visit is any visit in an outpatient/ambulatory care setting with a nurse practitioner, physician, and/or a physician assistant who provides comprehensive HIV care.</t>
  </si>
  <si>
    <t>Percentage of patients aged 6 months and older seen for a visit between October 1 and March 31 who received an influenza immunization OR who reported previous receipt of an influenza immunization</t>
  </si>
  <si>
    <t>Percentage of adolescents ages 12 to 21 that had at least one comprehensive well-care visit with a PCP or an OB/GYN practitioner during the measurement year</t>
  </si>
  <si>
    <t>This measure summarizes utilization of ambulatory services in the following categories:
• Outpatient visits 
• Emergency department (ED) visits</t>
  </si>
  <si>
    <t>Ambulatory care sensitive conditions: age-standardized acute care hospitalization rate for conditions where appropriate ambulatory care prevents or reduces the need for admission to the hospital, per 100,000 population under age 75 years.</t>
  </si>
  <si>
    <t>Percentage of children and adolescents ages 12 months to 19 years that had a visit with a PCP, including four separate percentages: 
• Children ages 12 to 24 months and 25 months to 6 years who had a visit with a PCP during the measurement year
• Children ages 7 to 11 years and adolescents ages 12 to 19 years who had a visit with a PCP during the measurement year or the year prior to the measurement year</t>
  </si>
  <si>
    <t>Percentage of children, ages 0-20 years, who have had tooth decay or cavities during the measurement period</t>
  </si>
  <si>
    <t>Percentage of patients with referrals, regardless of age, for which the referring provider receives a report from
the provider to whom the patient was referred</t>
  </si>
  <si>
    <t>The CARE Tool was developed for CMS for the purpose of creating a uniform patient assessment instrument at acute hospital discharge and at post acute care admission and discharge. CARE is designed to measure outcomes in physical and medical treatments while controlling for factors that affect outcomes, such as cognitive impairments and social and environmental factors. Four major domains are included in the tools: medical, functional, cognitive impairments, and social/environmental factors.</t>
  </si>
  <si>
    <t>Percentage of patients aged 18 years and older with primary total hip arthroplasty (THA) who completed baseline and follow-up patient-reported functional status assessments</t>
  </si>
  <si>
    <t>Percentage of patients aged 18 years and older with primary total knee arthroplasty (TkA) who completed baseline and follow-up patient-reported functional status assessments</t>
  </si>
  <si>
    <t>Percentage of patients regardless of age, with a diagnosis of HIV/AIDS with at least two medical visits during the measurement year with a minimum of 90 days between each visit</t>
  </si>
  <si>
    <t>Percentage of patients aged 18-65 years of age with a diagnosis of hypertension whose blood pressure improved during the measurement period</t>
  </si>
  <si>
    <t>Percentage of children two years of age who had one or more capillary or venous lead blood tests for lead poisoning by their second birthday</t>
  </si>
  <si>
    <t>Percentage of patients 18 years and older by the end of the measurement period, diagnosed with rheumatoid arthritis and who had at least one ambulatory prescription for a disease-modifying anti-rheumatic drug (DMARD)</t>
  </si>
  <si>
    <t>PQI composite of chronic conditions per 100,000 population, ages 18 years and older. Includes admissions for one of the following conditions: diabetes with short-term complications, diabetes with long-term complications, uncontrolled diabetes without complications, diabetes with lower-extremity amputation, chronic obstructive pulmonary disease, asthma, hypertension, heart failure, or angina without a cardiac procedure.</t>
  </si>
  <si>
    <t>Percentage of patients aged 20-79 years whose risk factors have been assessed and a fasting LDL-C test has been performed</t>
  </si>
  <si>
    <t>Percentage of patients aged 20-79 years who had a fasting LDL-C test performed and whose risk-stratified fasting LDL-C is at or below the recommended LDL-C goal</t>
  </si>
  <si>
    <t>Percentage pf patients aged 18 years and older seen during the reporting period who were screened for high blood pressure AND a recommended follow-up plan is documented based on the current BP reading as indicated</t>
  </si>
  <si>
    <t>This measure has two rates that assess the promotion of physical activity in older adults:
Discussing Physical Activity: Percentage patients 65 years of age and older who reported discussing their level of exercise or physical activity with a doctor or other health provider in the last 12 months
Advising Physical Activity: Percentage patients 65 years of age and older who reported receiving advice to start, increase, or maintain their level of exercise or physical activity from a doctor or other health provider in the last 12 months</t>
  </si>
  <si>
    <t>Percentage of patients 65 years of age and older who reported having a urine leakage problem in the last six months and who discussed their urinary leakage problem with their current practitioner
The percentage of patients 65 years of age and older who reported having a urine leakage problem in the last six months and who received treatment for their current urine leakage problem</t>
  </si>
  <si>
    <t>Assesses different facets of fall risk management:
Discussing Fall Risk. The percentage of adults 75 years of age and older, or 65–74 years of age with balance or walking problems or a fall in the past 12 months, who were seen by a practitioner in the past 12 months and who discussed falls or problems with balance or walking with their current practitioner.
Managing Fall Risk. The percentage of adults 65 years of age and older who had a fall or had problems with balance or walking in the past 12 months, who were seen by a practitioner in the past 12 months and who received fall risk intervention from their current practitioner.</t>
  </si>
  <si>
    <t>Percentage of patients age 65 and over who received an influenza vaccination from September through December of the year</t>
  </si>
  <si>
    <t>Percentage of women 67 years of age and older who suffered a fracture and who had either a bone mineral density (BMD) test or prescription for a drug to treat or prevent osteoporosis in the six months after the date of fracture</t>
  </si>
  <si>
    <t>Percentage of patients who were dispensed a medication for diabetes and hypertension that are receiving an angiotensin-converting -enzyme-inhibitor (ACEI) or angiotensin receptor blocker (ARB) or direct renin inhibitor (DRI) renin-angiotensin-antagonist medication</t>
  </si>
  <si>
    <t>Percentage of members 18-75 years of age with diabetes (type 1 and type 2) who received an HbA1c test during the measurement year</t>
  </si>
  <si>
    <t>Percentage of adults 65 years and older who had a medication review during the measurement year; a review of all a member’s medications, including prescription medications, over-the-counter (OTC) medications and herbal or supplemental therapies by a prescribing practitioner or clinical pharmacist</t>
  </si>
  <si>
    <t>This measure/rating shows how often an Independent Reviewer thought the drug plan’s decision to deny an appeal was fair. This includes appeals made by plan members and out-of-network providers. (This rating is not based on how often the plan denies appeals, but rather how fair the plan is when they do deny an appeal.)</t>
  </si>
  <si>
    <t>A score comparing the prices members actually pay for their drugs to the drug prices the plan provided for this Website (Medicare’s Plan Finder Website). (Higher scores are better because they mean the plan provided more accurate prices.)</t>
  </si>
  <si>
    <t>This measure/rating shows how often an Independent Reviewer thought the health plan’s decision to deny an appeal was fair. This includes appeals made by plan members and out-of-network providers. (This rating is not based on how often the plan denies appeals, but rather how fair the plan is when they do deny an appeal.)</t>
  </si>
  <si>
    <t>Percentage of patients 18-75 years of age with diabetes who had hemoglobin A1c &gt; 9.0% during the measurement period</t>
  </si>
  <si>
    <t>Percentage of patients transferred to another healthcare facility whose medical record documentation indicated that REQUIRED information was communicated to the receiving facility prior to departure (SUBSECTION 1) OR WITHIN 30 MINUTES OF TRANSFER (SUBSECTION 2-7)</t>
  </si>
  <si>
    <t>This measure assesses the actual quality of the medication reconciliation process by identifying errors in admission and discharge medication orders due to problems with the medication reconciliation process. The target population is any hospitalized adult patient. The time frame is the hospitalization period. 
At the time of admission, the admission orders are compared to the preadmission medication list (PAML) compiled by trained pharmacist (i.e., the gold standard) to look for discrepancies and identify which discrepancies were unintentional using brief medical record review. This process is repeated at the time of discharge where the discharge medication list is compared to the PAML and medications ordered during the hospitalization.</t>
  </si>
  <si>
    <t>Percentage of patients aged 50 years and older with a diagnosis of age-related macular degeneration (AMD) who had a dilated macular examination performed which included documentation of the presence or absence of macular thickening or hemorrhage AND the level of macular degeneration severity during one or more office visits within 12 months</t>
  </si>
  <si>
    <t>Percentage of patients aged 50 years and older treated for a hip, spine or distal radial fracture with documentation of communication with the physician managing the patient’s on-going care that a fracture occurred and that the patient was or should be tested or treated for osteoporosis</t>
  </si>
  <si>
    <t>Percentage of patients aged 50 years and older with fracture of the hip, spine, or distal radius who had a central dual-energy X-ray absorptiometry (DXA) measurement ordered or performed or pharmacologic therapy prescribed</t>
  </si>
  <si>
    <t>Percentage of patients aged 18 years and older undergoing isolated CABG surgery who received an IMA graft</t>
  </si>
  <si>
    <t>Percentage of members 18-75 years of age with diabetes (type 1 and type 2) whose most recent blood pressure (BP) reading is &lt;140/90 mm Hg during the measurement year</t>
  </si>
  <si>
    <t>Percentage of patients 18-75 years of age with diabetes who had a nephropathy screening test or evidence of nephropathy during the measurement period</t>
  </si>
  <si>
    <t>Percentage of members 18-75 years of age with diabetes (type 1 and type 2) who received an LDL-C test during the measurement year</t>
  </si>
  <si>
    <t>Percentage of patients 18-75 years of age with diabetes whose LDL-C was adequately controlled (&lt;100 mg/dL) during the measurement period</t>
  </si>
  <si>
    <t>Percentage of patients aged 18 years and older with a diagnosis of CAD seen within a 12 month period who also have diabetes or a current or prior LVEF &lt;40% who were prescribed ACE inhibitor or ARB therapy</t>
  </si>
  <si>
    <t>Percentage of patients aged 18 years and older with a diagnosis of CAD seen within a 12 month period who were prescribed aspirin or clopidogrel</t>
  </si>
  <si>
    <t>Percentage of patients 18 years of age and older who were discharged alive for acute myocardial infarction (AMI), coronary artery bypass graft (CABG) or percutaneous coronary interventions (PCI) in the 12 months prior to the measurement period, or who had an active diagnosis of ischemic vascular disease (IVD) during the measurement period, and who had documentation of use of aspirin or another antithrombotic during the measurement period</t>
  </si>
  <si>
    <t>• Adult Primary Care Survey: 37 core and 64 supplemental question survey of adult outpatient primary care patients.
• Pediatric Care Survey: 36 core and 16 supplemental question survey of outpatient pediatric care patients.
• Specialist Care Survey: 37 core and 20 supplemental question survey of adult outpatients specialist care patients. Level of analysis for each of the 3 surveys: group practices, sites of care, and/or individual clinicians</t>
  </si>
  <si>
    <t>Percentage of children 3 months-18 years of age who were diagnosed with upper respiratory infection (URI) and were not dispensed an antibiotic prescription on or three days after the episode</t>
  </si>
  <si>
    <t>Percentage of clinically node negative (clinical stage T1N0M0 or T2N0M0) breast cancer patients who undergo a sentinel lymph node (SLN) procedure</t>
  </si>
  <si>
    <t>Percentage of patients aged 18 years and older with a diagnosis of coronary artery disease seen within a 12 month period who also have a prior MI or a current or prior LVEF &lt;40% who were prescribed beta-blocker therapy</t>
  </si>
  <si>
    <t>Percentage of patients 18 years of age and older during the measurement year who were hospitalized and discharged alive from 6 months prior to the beginning of the measurement year through the 6 months after the beginning of the measurement year with a diagnosis of acute myocardial infarction (AMI) and who received persistent beta-blocker treatment for six months after discharge</t>
  </si>
  <si>
    <t>Percentage of patients aged 18 years and older with a diagnosis of CAD seen within a 12 month period who have a LDL-C result &lt;100 mg/dL OR patients who have a LDL-C result &gt;=100 mg/dL and have a documented plan of care to achieve LDL-C &lt;100mg/dL, including at a minimum the prescription of a statin</t>
  </si>
  <si>
    <t>Percentage of patients 18 years of age and older who were discharged alive for acute myocardial infarction (AMI), coronary artery bypass graft  (CABG) or percutaneous coronary interventions (PCI) in the 12 months prior to the measurement  period, or who had an active diagnosis of ischemic vascular disease (IVD) during the measurement period, and who had a complete lipid profile performed during the measurement period and whose LDL-C was adequately controlled (&lt; 100 mg/dL).</t>
  </si>
  <si>
    <t>Percentage of patients age 50 years or older with at least one adenoma or other colorectal cancer precursor or colorectal cancer detected during screening colonoscopy</t>
  </si>
  <si>
    <t>Percentage of patients aged 18 years and older with a diagnosis of heart failure (HF) with a current or prior left ventricular ejection fraction (LVEF) &lt; 40% who were prescribed ACE inhibitor or ARB therapy either within a 12 month period when seen in the outpatient setting OR at each hospital discharge</t>
  </si>
  <si>
    <t>Percentage of patients aged 18 years and older with a diagnosis of heart failure (HF) with a current or prior left ventricular ejection fraction (LVEF) &lt;40% who were prescribed beta-blocker therapy either within a  12 month period when seen in the outpatient setting OR at each hospital discharge</t>
  </si>
  <si>
    <t>Percentage of individuals 18 years of age or greater as of the beginning of the measurement period with schizophrenia or schizoaffective disorder who are prescribed an antipsychotic medication, with adherence to the antipsychotic medication [defined as a Proportion of Days Covered (PDC)] of at least 0.8 during the measurement period (12 consecutive months)</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</si>
  <si>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</si>
  <si>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Percentage of adolescents 12 to 20 years of age with a primary care visit during the measurement year for whom tobacco use status was documented and received help with quitting if identified as a tobacco user</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</si>
  <si>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</si>
  <si>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All documented falls, with or without injury, experienced by patients on eligible unit types in a calendar quarter. Reported as Total Falls per 1,000 Patient Days and Unassisted Falls per 1000 Patient Days.
(Total number of falls / Patient days) X 1000
Measure focus is safety.
Target population is adult acute care inpatient and adult rehabilitation patients.</t>
  </si>
  <si>
    <t>The Resource Use Index (RUI) is a risk adjusted measure of the frequency and intensity of services utilized to manage a provider group’s patients. Resource use includes all resources associated with treating members including professional, facility inpatient and outpatient, pharmacy, lab, radiology, ancillary and behavioral health services.</t>
  </si>
  <si>
    <t>Total Cost of Care reflects a mix of complicated factors such as patient illness burden, service utilization and negotiated prices. 
Total Cost Index (TCI) is a measure of a primary care provider’s risk adjusted cost effectiveness at managing the population they care for. TCI includes all costs associated with treating members including professional, facility inpatient and outpatient, pharmacy, lab, radiology, ancillary and behavioral health services. 
A Total Cost of Care Index when viewed together with a Resource Use measure provides a more complete picture of population based drivers of health care costs.</t>
  </si>
  <si>
    <t>Percentage of individuals 25 to 64 years of age with schizophrenia or bipolar disorder who were prescribed any antipsychotic medication and who received a cardiovascular health screening during the measurement year</t>
  </si>
  <si>
    <t>The number of ED visits for Ambulatory Care-Sensitive Conditions compared to all ED visits. Ambulatory Care Sensitive conditions such as asthma, diabetes or dehydration are hospitalization conditions where timely and effective ambulatory care can decrease hospitalizations by preventing the onset of an illness or conditions, controlling an acute episode of an illness or managing a chronic disease or condition. High rates of Ambulatory Care Sensitive hospitalizations in a community may be an indicator of a lack of or failure of prevention efforts, a primary care resource shortage, poor performance of primary health care delivery systems, or other factors that create barriers to obtaining timely and effective care.</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</si>
  <si>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t>
  </si>
  <si>
    <t>Percentage of symptomatic patients with COPD who were prescribed an inhaled bronchodilator</t>
  </si>
  <si>
    <t>Percentage of home health stays in which patients who had an acute inpatient hospitalization in the 5 days before the start of their home health stay were admitted to an acute care hospital during the 30 days following the start of the home health stay</t>
  </si>
  <si>
    <t>Percentage of women 50-74 years of age who had a mammogram to screen for breast cancer</t>
  </si>
  <si>
    <t>Percentage of patients with depression or bipolar disorder with evidence of an initial assessment that includes an appraisal for alcohol or chemical substance use</t>
  </si>
  <si>
    <t>Participation in a clinical database with broad state, regional, or national representation, that provides regular performance reports based on benchmarked data</t>
  </si>
  <si>
    <t>This supplemental set of items was developed jointly by NCQA and the AHRQ-sponsored CAHPS Consortium and is intended for use with the CAHPS 4.0 Health Plan survey. Some items are intended for Commercial health plan members only and are not included here. This measure provides information on the experiences of Medicaid health plan members with the organization. Results summarize member experiences through composites and question summary rates.
In addition to the 4 core composites from the CAHPS 4.0 Health Plan survey and two composites for commercial populations only, the HEDIS supplemental set includes one composite score and two item-specific summary rates. 
1. Shared Decision Making Composite
2. Health Promotion and Education item 
3. Coordination of Care item</t>
  </si>
  <si>
    <t>Standardized Infection Ratio (SIR) of healthcare-associated, catheter-associated urinary tract infections (CAUTI) will be calculated among patients in the following patient care locations:
• Intensive Care Units (ICUs) (excluding patients in neonatal ICUs [NICUs: Level II/III and Level III nurseries])
• Specialty Care Areas (SCAs) - adult and pediatric: long term acute care, bone marrow transplant, acute dialysis, hematology/oncology,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</si>
  <si>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hematology/oncology, and solid organ transplant locations
• other inpatient locations.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</si>
  <si>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Use of relievers in pediatric patients, age 2 years through 17 years, admitted for inpatient treatment of asthma. This measure is a part of a set of three nationally implemented measures that address children’s asthma care that are used in The Joint Commission’s accreditation process.</t>
  </si>
  <si>
    <t>Use of systemic corticosteroids in pediatric asthma patients (age 2 through 17 years) admitted for inpatient treatment of asthma. This measure is a part of a set of three nationally implemented measures that address children’s asthma care that are used in The Joint Commission’s accreditation process.</t>
  </si>
  <si>
    <t>Percentage of pneumonia patients 18 years of age or older selected for initial receipts of antibiotics for community-acquired pneumonia (CAP)</t>
  </si>
  <si>
    <t>Percentage of pneumonia patients 18 years of age and older who have had blood cultures performed in the emergency department prior to initial antibiotic received in hospital</t>
  </si>
  <si>
    <t>31- questions that supplement the CAHPS Child Survey v 3.0 Medicaid and Commercial Core Surveys, that enables health plans to identify children who have chronic conditions and assess their experience with the health care system. Level of analysis: health plan – HMO, PPO, Medicare, Medicaid, commercial</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</si>
  <si>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</si>
  <si>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Percentage of surgery patients who received appropriate Venous Thromboembolism (VTE) Prophylaxis within 24 hours prior to Anesthesia Start Time to 24 hours after Anesthesia End Time</t>
  </si>
  <si>
    <t>The measure estimates a hospital 30-day risk-standardized mortality rate (RSMR). Mortality is defined as death for any cause within 30 days after the date of admission of the index admission, for patients 18 and older discharged from the hospital with a principal diagnosis of heart failure (HF). CMS annually reports the measure for patients who are 65 years or older and are either enrolled in fee-for-service (FFS) Medicare and hospitalized in non-federal hospitals or are hospitalized in Veterans Health Administration (VA) facilities.</t>
  </si>
  <si>
    <t>The measure estimates a hospital 30-day risk-standardized mortality rate (RSMR), defined as death for any cause within 30 days after the date of admission of the index admission, for patients 18 and older discharged from the hospital with a principal diagnosis of acute myocardial infarction (AMI). CMS annually reports the measure for patients who are 65 years or older and are either enrolled in fee-for-service (FFS) Medicare and hospitalized in non-federal hospitals or are hospitalized in Veterans Health Administration (VA) facilities.</t>
  </si>
  <si>
    <t>Percentage of surgical patients aged 18 years and older undergoing procedures with the indications for a first OR second generation cephalosporin prophylactic antibiotic, who had an order for cefazolin OR cefuroxime for antimicrobial prophylaxis</t>
  </si>
  <si>
    <t>Percentage of patients aged 18 years and older with a diagnosis of hypertension with a blood pressure &lt;140/90 mm Hg OR patients with a blood pressure &gt;= 140/90 mm Hg and prescribed 2 or more anti-hypertensive medications during the most recent office visit within a 12 month period</t>
  </si>
  <si>
    <t>Percentage of surgical patients aged 18 years and older undergoing procedures with the indications for prophylactic parenteral antibiotics, who have an order for prophylactic antibiotic to be given within one hour (if fluoroquinolone or vancomycin, two hours), prior to the surgical incision (or start of procedure when no incision is required)</t>
  </si>
  <si>
    <t>Percentage of patients on beta blocker therapy prior to admission who received a beta blocker during the perioperative period. To be in the denominator, the patient must be on a beta-blocker prior to arrival. The case is excluded if the patient is not on a beta-blocker prior to arrival.</t>
  </si>
  <si>
    <t>Percentage of patients 18 to 85 years of age who had a diagnosis of hypertension (HTN) and whose blood pressure (BP) was adequately controlled (&lt;140/90) during the measurement year</t>
  </si>
  <si>
    <t>Percentage of emergency department acute myocardial infarction (AMI) patients or chest pain patients (with Probable Cardiac Chest Pain) without aspirin contraindications who received aspirin within 24 hours before ED arrival or prior to transfer</t>
  </si>
  <si>
    <t>Emergency Department AMI patients receiving fibrinolytic therapy during the ED stay and having a time from ED arrival to fibrinolysis of 30 minutes or less</t>
  </si>
  <si>
    <t>Median time from emergency department arrival to ECG (performed in the ED prior to transfer) for acute myocardial infarction (AMI) or Chest Pain patients (with Probable Cardiac Chest Pain)</t>
  </si>
  <si>
    <t>Median time from emergency department arrival to time of transfer to another facility for acute coronary intervention</t>
  </si>
  <si>
    <t>Cardiac surgery patients with controlled postoperative blood glucose (less than or equal to 180 mg/dL) in the timeframe of 18 to 24 hours after Anesthesia End Time</t>
  </si>
  <si>
    <t>Percentage of surgery patients with surgical hair site removal with clippers or depilatory or no surgical site hair removal</t>
  </si>
  <si>
    <t>The measure estimates a hospital-level 30-day risk-standardized readmission rate (RSRR) for patients discharged from the hospital with a principal diagnosis of heart failure (HF). The outcome is defined as readmission for any cause within 30 days of the discharge date for the index hospitalization,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 
The primary update to this measure since it was last reviewed at NQF is the addition of specifications for planned readmissions as described within this application and in the accompanying report Re-specifying the Hospital 30-Day Acute Myocardial Infarction, Heart Failure, and Total Hip/Knee Arthroplasty Readmission Measures by adding a Planned Readmission Algorithm.</t>
  </si>
  <si>
    <t>This measure assesses the proportion of pediatric asthma patients discharged from an inpatient hospital stay with a Home Management Plan of Care (HMPC) document in place. This measure is one of a set of three nationally implemented measures that address children’s asthma care that are used in The Joint Commission’s accreditation process</t>
  </si>
  <si>
    <t>Statin Therapy for the Prevention and Treatment of Cardiovascular Disease</t>
  </si>
  <si>
    <t>https://www.cms.gov/Medicare/Medicare-Fee-for-Service-Payment/sharedsavingsprogram/Quality-Measures-Standards.html</t>
  </si>
  <si>
    <t>Use of Spirometry Testing in the Assessment and Diagnosis of COPD</t>
  </si>
  <si>
    <t>Cervical Cancer Screening</t>
  </si>
  <si>
    <t>Frequency of Ongoing Prenatal Care</t>
  </si>
  <si>
    <t>Human Papillomavirus (HPV) Vaccine for Female Adolescents</t>
  </si>
  <si>
    <t>HIV Viral Load Suppression</t>
  </si>
  <si>
    <t>Flu Vaccinations for Adults Ages 18–64</t>
  </si>
  <si>
    <t>Influenza Immunization</t>
  </si>
  <si>
    <t>Child and Adolescents' Access to Primary Care Practitioners</t>
  </si>
  <si>
    <t>Use of Imaging Studies for Low Back Pain</t>
  </si>
  <si>
    <t>Disease Modifying Anti-Rheumatic Drug Therapy for Rheumatoid Arthritis</t>
  </si>
  <si>
    <t>Provider Access Questions from the Physician Workforce Survey</t>
  </si>
  <si>
    <t>Diabetes: Foot Exam</t>
  </si>
  <si>
    <t>Appeals Upheld</t>
  </si>
  <si>
    <t>Drug Plan Quality Improvement</t>
  </si>
  <si>
    <t>Getting Needed Prescription Drugs - CAHPS</t>
  </si>
  <si>
    <t>Health Plan Quality Improvement</t>
  </si>
  <si>
    <t>Improving or Maintaining Mental Health</t>
  </si>
  <si>
    <t>Improving or Maintaining Physical Health</t>
  </si>
  <si>
    <t>MPF Price Accuracy</t>
  </si>
  <si>
    <t>Rating of Drug Plan - CAHPS</t>
  </si>
  <si>
    <t>Special Needs Plan (SNP) Care Management</t>
  </si>
  <si>
    <t>Diabetes Mellitus: Diabetic Foot and Ankle Care, Peripheral Neuropathy – Neurological Evaluation</t>
  </si>
  <si>
    <t>Chronic Stable Coronary Artery Disease: Antiplatelet Therapy</t>
  </si>
  <si>
    <t>Ultrasound Determination of Pregnancy Location for Pregnant Patients with Abdominal Pain</t>
  </si>
  <si>
    <t>Rate of Postoperative Stroke or Death in Asymptomatic Patients undergoing Carotid Endarterectomy (CEA)</t>
  </si>
  <si>
    <t>Diabetic Retinopathy: Documentation of Presence or Absence of Macular Edema and Level of Severity of Retinopathy</t>
  </si>
  <si>
    <t>Diabetic Retinopathy: Communication with the Physician Managing Ongoing Diabetes Care</t>
  </si>
  <si>
    <t>BV-547</t>
  </si>
  <si>
    <t>BV-548</t>
  </si>
  <si>
    <t>This measure summarizes utilization of acute inpatient care and services in the following categories:
-Total inpatient
-Maternity
-Surgery
-Medicine</t>
  </si>
  <si>
    <t>Percentage of pediatric patients aged 5-17 years of age with diabetes who received an HbA1c test during the measurement year</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</si>
  <si>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</si>
  <si>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Percent of the best possible score the plan earned on how well the plan coordinates members’ care (This includes whether doctors had the records and information they need about members’ care and how quickly members got their test results.)</t>
  </si>
  <si>
    <t>How many complaints Medicare received about the drug plan</t>
  </si>
  <si>
    <t>How many complaints Medicare received about the health plan</t>
  </si>
  <si>
    <t>BV-549</t>
  </si>
  <si>
    <t>BV-550</t>
  </si>
  <si>
    <t>BV-551</t>
  </si>
  <si>
    <t>BV-552</t>
  </si>
  <si>
    <t>BV-553</t>
  </si>
  <si>
    <t>BV-554</t>
  </si>
  <si>
    <t>BV-555</t>
  </si>
  <si>
    <t>BV-556</t>
  </si>
  <si>
    <t>BV-557</t>
  </si>
  <si>
    <t>BV-559</t>
  </si>
  <si>
    <t>2152</t>
  </si>
  <si>
    <t>Percentage of patients aged 18 years and older who were screened at least once within the last 24 months for unhealthy alcohol use using a systematic screening method AND who
received brief counseling if identified as an unhealthy alcohol user.</t>
  </si>
  <si>
    <t>BV-560</t>
  </si>
  <si>
    <t>Perioperative Anti-platelet Therapy for Patients Undergoing Carotid Endarterectomy</t>
  </si>
  <si>
    <t>0465</t>
  </si>
  <si>
    <t>BV-561</t>
  </si>
  <si>
    <t>2681</t>
  </si>
  <si>
    <t>BV-562</t>
  </si>
  <si>
    <t>Photodocumentation of Cecal Intubation</t>
  </si>
  <si>
    <t>American College of Gastroenterology</t>
  </si>
  <si>
    <t>American Society of Anesthesiologists</t>
  </si>
  <si>
    <t>Society for Vascular Surgeons</t>
  </si>
  <si>
    <t>BV-563</t>
  </si>
  <si>
    <t>BV-564</t>
  </si>
  <si>
    <t>Post-Anesthetic Transfer of Care: Use of Checklist or Protocol for Direct Transfer of Care from Procedure Room to Intensive Care Unit (ICU)</t>
  </si>
  <si>
    <t>Prevention of Post-Operative Nausea and Vomiting (PONV) – Combination Therapy</t>
  </si>
  <si>
    <t>BV-565</t>
  </si>
  <si>
    <t>BV-566</t>
  </si>
  <si>
    <t>BV-567</t>
  </si>
  <si>
    <t>Proportion of Patients Sustaining a Bladder Injury at the Time of any Pelvic Organ Prolapse Repair</t>
  </si>
  <si>
    <t>Proportion of Patients Sustaining a Major Viscus Injury at the Time of Any Pelvic Organ Prolapse Repair</t>
  </si>
  <si>
    <t>Radiation Consideration for Adult CT: Utilization of Dose Lowering Techniques</t>
  </si>
  <si>
    <t>Age Appropriate Screening Colonoscopy</t>
  </si>
  <si>
    <t>American Urogynecologic Society</t>
  </si>
  <si>
    <t>American College of Radiology</t>
  </si>
  <si>
    <t>Centers for Medicare &amp; Medicaid Services</t>
  </si>
  <si>
    <t>American Gastroenterological Association</t>
  </si>
  <si>
    <t>BV-568</t>
  </si>
  <si>
    <t>BV-569</t>
  </si>
  <si>
    <t>BV-570</t>
  </si>
  <si>
    <t>BV-571</t>
  </si>
  <si>
    <t>BV-572</t>
  </si>
  <si>
    <t>BV-573</t>
  </si>
  <si>
    <t>BV-574</t>
  </si>
  <si>
    <t>BV-575</t>
  </si>
  <si>
    <t>0417</t>
  </si>
  <si>
    <t>0416</t>
  </si>
  <si>
    <t>0643</t>
  </si>
  <si>
    <t>Hepatitis C: Discussion and Shared Decision Making Surrounding Treatment Options</t>
  </si>
  <si>
    <t>Hepatitis C: Screening for Hepatocellular Carcinoma (HCC) in patients with Hepatitis C Cirrhosis</t>
  </si>
  <si>
    <t>BV-576</t>
  </si>
  <si>
    <t>Adult Kidney Disease: Referral to Hospice</t>
  </si>
  <si>
    <t>Percentage of patients aged 18 years and older with a diagnosis of end-stage renal disease (ESRD) who withdraw from hemodialysis peritoneal dialysis who are referred to hospice care.</t>
  </si>
  <si>
    <t>Renal Physicians Association</t>
  </si>
  <si>
    <t>BV-577</t>
  </si>
  <si>
    <t>Anesthesiology Smoking Abstinence</t>
  </si>
  <si>
    <t>Percentage of current smokers who abstain from cigarettes prior to anesthesia on the day of elective surgery or procedure</t>
  </si>
  <si>
    <t>BV-578</t>
  </si>
  <si>
    <t>BV-579</t>
  </si>
  <si>
    <t>Appropriate Treatment of Meticillin-Sensitive Staphylococcus Aureus (MSSA) Bacteremia</t>
  </si>
  <si>
    <t>Percentage of patients with sepsis due to Meticillin-Sensitive Staphylococcus Aureus (MSSA) bacteremia who received beta-lactam antibiotic (e.g. nafcillin, oxacillin or cefazolin) as definitive therapy.</t>
  </si>
  <si>
    <t>Infectious Diseases Society of America</t>
  </si>
  <si>
    <t>Opioid Therapy Follow-up Evaluation</t>
  </si>
  <si>
    <t>All patients 18 and older prescribed opiates for longer than six weeks duration who had a follow-up evaluation conducted at least every three months during Opioid Therapy documented in the medical record.</t>
  </si>
  <si>
    <t>Clinical Outcome Post-Endovascular Stroke Treatment</t>
  </si>
  <si>
    <t>Percentage of patients with a mRs score of 0 to 2 at 90 days following endovascular stroke intervention.</t>
  </si>
  <si>
    <t>Psoriasis: Clinical Response to Oral Systemic or Biologic Medications</t>
  </si>
  <si>
    <t>American Academy of Dermatology</t>
  </si>
  <si>
    <t>Percentage of psoriasis patients receiving oral systemic or biologic therapy who meet minimal physician- or patient-reported disease activity levels. It is implied that establishment and maintenance of an established minimum level of disease control as measured by physician- and/or patient-reported outcomes will increase patient satisfaction with and adherence to treatment.</t>
  </si>
  <si>
    <t>Depression Remission at Six Months</t>
  </si>
  <si>
    <t>0711</t>
  </si>
  <si>
    <t>Minnesota Community Measurement</t>
  </si>
  <si>
    <t>Documentation of Signed Opioid Treatment Agreement</t>
  </si>
  <si>
    <t>All patients 18 and older prescribed opiates for longer than six weeks duration who signed an opioid treatment agreement at least once during Opioid Therapy documented in the medical record.</t>
  </si>
  <si>
    <t>Door to Puncture Time for Endovascular Stroke Treatment</t>
  </si>
  <si>
    <t>Percentage of patients undergoing endovascular stroke treatment who have a door to puncture time of less than two hours.</t>
  </si>
  <si>
    <t>Evaluation or Interview for Risk of Opioid Misuse</t>
  </si>
  <si>
    <t>All patients 18 and older prescribed opiates for longer than six weeks duration evaluated for risk of opioid misuse using a brief validated instrument (e.g. Opioid Risk Tool, SOAAP-R) or patient interview documented at least once during Opioid Therapy in the medical record.</t>
  </si>
  <si>
    <t>Emergency Medicine: Emergency Department Utilization of CT for Minor Blunt Head Trauma for Patients Aged 18 Years and Older</t>
  </si>
  <si>
    <t>Emergency Medicine: Emergency Department Utilization of CT for Minor Blunt Head Trauma for Patients Aged 2 through 17 Years</t>
  </si>
  <si>
    <t>American College of Emergency Physicians</t>
  </si>
  <si>
    <t>Percentage of emergency department visits for patients aged 18 years and older who presented within 24 hours of a minor blunt head trauma with a Glasgow Coma Scale (GCS) score of 15 and who had a head CT for trauma ordered by an emergency care provider who have an indication for a head CT.</t>
  </si>
  <si>
    <t>Performing Cystoscopy at the Time of Hysterectomy for Pelvic Organ Prolapse to Detect Lower Urinary Tract Injury</t>
  </si>
  <si>
    <t>2063</t>
  </si>
  <si>
    <t>Percentage of patients treated for varicose veins (CEAP C2-S) who are treated with saphenous ablation (with or without adjunctive tributary treatment) that report an improvement on a disease specific patient reported outcome survey instrument after treatment.</t>
  </si>
  <si>
    <t>Percentage of patients in whom a retrievable IVC filter is placed who, within 3 months post-placement, have a documented assessment for the appropriateness of continued filtration, device removal or the inability to contact the patient with at least two attempts</t>
  </si>
  <si>
    <t>Percentage of patients who undergo cystoscopy to evaluate for lower urinary tract injury at the time of hysterectomy for pelvic organ prolapse.</t>
  </si>
  <si>
    <t>Discharged patients who are identified through the screening process as having used tobacco products (cigarettes, smokeless tobacco, pipe, and cigars) within the past 30 days who are contacted between 15 and 30 days after hospital discharge and follow-up information regarding tobacco use status is collected.</t>
  </si>
  <si>
    <t>Discharged patients who received a diagnosis of alcohol or drug disorder during their inpatient stay, who are contacted between 7 and 30 days after hospital discharge and follow-up information regarding their alcohol or drug use status post discharge is collected.</t>
  </si>
  <si>
    <t>HCAHPS</t>
  </si>
  <si>
    <t>BV-580</t>
  </si>
  <si>
    <t>Dental Sealants on Permanent Molars for Children</t>
  </si>
  <si>
    <t>BV-581</t>
  </si>
  <si>
    <t>BV-582</t>
  </si>
  <si>
    <t>Mental Health Service Penetration (Broad Version)</t>
  </si>
  <si>
    <t>BV-583</t>
  </si>
  <si>
    <t>Substance Use Disorder Treatment Penetration</t>
  </si>
  <si>
    <t>Yes (Medicaid Only)</t>
  </si>
  <si>
    <t>BV-584</t>
  </si>
  <si>
    <t>Statin Therapy for Patients with Cardiovascular Disease</t>
  </si>
  <si>
    <t>BV-585</t>
  </si>
  <si>
    <t>Oral Health: Primary Caries Prevention Offered by Primary Care</t>
  </si>
  <si>
    <t>Cholesterol Management for Patients with Cardiovascular Conditions (LDL-C Screening &amp; LDL-C Control (&lt; 100 mg/dL))</t>
  </si>
  <si>
    <t>BV-586</t>
  </si>
  <si>
    <t>BV-587</t>
  </si>
  <si>
    <t>BV-588</t>
  </si>
  <si>
    <t>DLTSS Custom Survey Composite: Adult</t>
  </si>
  <si>
    <t>Vermont Patient Experience Survey</t>
  </si>
  <si>
    <t>Percentage of Accountable Care Organization (ACO) primary care physicians (PCPs) who successfully qualify for either a Medicare or Medicaid Electronic Health Record (EHR) Incentive Program incentive payment</t>
  </si>
  <si>
    <t>BV-589</t>
  </si>
  <si>
    <t>Use of an Electronic Health Record</t>
  </si>
  <si>
    <t>Assessment of Patient Experience of Care (PEoC)</t>
  </si>
  <si>
    <t>Identify the degree to which the facility employs EHR systems in their service program and use such systems to support health information exchange at times of transitions in care</t>
  </si>
  <si>
    <t>Does the facility routinely assess patient experience of care using a standardized collection protocol and a structured instrument, and if yes, which tool did they use</t>
  </si>
  <si>
    <t>0265</t>
  </si>
  <si>
    <t>0263</t>
  </si>
  <si>
    <t>Percentage of ASC admissions experiencing a burn prior to discharge</t>
  </si>
  <si>
    <t>0266</t>
  </si>
  <si>
    <t>Percentage of ASC admissions experiencing a fall in the ASC</t>
  </si>
  <si>
    <t>0267</t>
  </si>
  <si>
    <t>Percentage of ASC admissions experiencing a wrong site, wrong side, wrong patient, wrong procedure, or wrong implant event</t>
  </si>
  <si>
    <t>Rate of ASC admissions requiring a hospital transfer or hospital admission upon discharge from the ASC</t>
  </si>
  <si>
    <t>0264</t>
  </si>
  <si>
    <t>Rate of ASC patients who received IV antibiotics ordered for surgical site infection prophylaxis on time</t>
  </si>
  <si>
    <t>0431</t>
  </si>
  <si>
    <t>Percentage of healthcare personnel (HCP) who receive the influenza vaccination</t>
  </si>
  <si>
    <t>https://www.cms.gov/medicare/quality-initiatives-patient-assessment-instruments/hospitalqualityinits/hospitalcompare.html</t>
  </si>
  <si>
    <t>1885</t>
  </si>
  <si>
    <t>Adult patients age 18 and older with major depression or dysthymia and an initial PHQ-9 score &gt; 9 who demonstrate a response to treatment at twelve months defined as a PHQ-9 score that is reduced by 50% or greater from the initial PHQ-9 score. This measure applies to patients with newly diagnosed and existing depression identified during measurement period whose PHQ-9 indicates a need for treatment.</t>
  </si>
  <si>
    <t>Catalyst for Payment Reform Employer-Purchaser Priority Measure Set</t>
  </si>
  <si>
    <t>2643</t>
  </si>
  <si>
    <t>1884</t>
  </si>
  <si>
    <t>Adult patients age 18 and older with major depression or dysthymia and an initial PHQ-9 score &gt; 9 who demonstrate a response to treatment at six months defined as a PHQ-9 score that is reduced by 50% or greater from the initial PHQ-9 score. This measure applies to both patients with newly diagnosed and existing depression identified during the defined measurement period whose current PHQ-9 score indicates a need for treatment.</t>
  </si>
  <si>
    <t>0709</t>
  </si>
  <si>
    <t>Bridges to Excellence</t>
  </si>
  <si>
    <t>Percentage of patients, regardless of age, who undergo surgical or therapeutic procedures under general or neuraxial anesthesia of 60 minutes duration or longer for whom at least one body temperature greater than or equal to 35.5 degrees Celsius (or 95.9 degrees Fahrenheit) was recorded within the 30 minutes immediately before or the 15 minutes immediately after anesthesia end time</t>
  </si>
  <si>
    <t>Claims/Clinical Data</t>
  </si>
  <si>
    <t xml:space="preserve">
CMS Medicare Hospital Compare</t>
  </si>
  <si>
    <t xml:space="preserve">
CMS Medicare Part C &amp; D Star Ratings Measures</t>
  </si>
  <si>
    <t>National Hospital  and Ambulatory Measure Sets</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</si>
  <si>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that are used in The Joint Commission’s accreditation process.</t>
  </si>
  <si>
    <t>2605</t>
  </si>
  <si>
    <t>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</si>
  <si>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measure estimates a hospital-level 30-day risk-standardized mortality rate (RSMR), defined as death from any cause within 30 days after the index admission date, for patients discharged from the hospital with either a principal discharge diagnosis of COPD or a principal discharge diagnosis of respiratory failure with a secondary discharge diagnosis of acute exacerbation of COPD. CMS annually reports the measure for patients who are aged 65 or older, are enrolled in fee-for-service (FFS) Medicare, and hospitalized in non-federal hospitals.</t>
  </si>
  <si>
    <t>This measure estimates a hospital-level 30-day risk-standardized readmission rate (RSRR) for patients discharged from the hospital after undergoing isolated coronary artery bypass graft (CABG) surgery. The outcome is defined as unplanned readmission for any cause within 30 days of the discharge date for the index admission.
The Centers for Medicare &amp; Medicaid Services (CMS) annually reports the measure for individuals who are 65 years and over and are Medicare Fee-for-Service (FFS) beneficiaries hospitalized in non-federal hospitals.</t>
  </si>
  <si>
    <t>The measure estimates a hospital-level, risk-standardized mortality rate (RSMR) for patients 18 years and older discharged from the hospital following a qualifying isolated coronary artery bypass graft (CABG) procedure. Mortality is defined as death from any cause within 30 days of the procedure date of an index CABG admission.
The Centers for Medicare &amp; Medicaid (CMS) annually reports the measure for individuals who are 65 years and older and are Medicaid Fee-for-Service (FFS) beneficiaries hospitalized in non-federal hospitals.</t>
  </si>
  <si>
    <t>2558</t>
  </si>
  <si>
    <t>2515</t>
  </si>
  <si>
    <t>Participation in a systematic database for nursing sensitive care</t>
  </si>
  <si>
    <t>Median time patients spent in the emergency department before they were seen by a healthcare professional
Note: Hospital Compare described measure as "average number of minutes"</t>
  </si>
  <si>
    <t>Percentage of patients who left the emergency department before being seen</t>
  </si>
  <si>
    <t>Participation in a systematic qualified clinical database registry involves: 
a. Physician or other clinician submits standardized data elements to registry
b. Data elements are applicable to consensus endorsed quality measures
c. Registry measures shall include at least two (2) representative NQF consensus endorsed measures for registry's clinical topic(s) and report on all patients eligible for the selected measures.
d. Registry provides calculated measures results, benchmarking, and quality improvement information to individual physicians and clinicians.
e. Registry must receive data from more than 5 separate practices and may not be located (warehoused) at an individual group’s practice. Participation in a national or state-wide registry is encouraged for this measure.
f. Registry may provide feedback directly to the provider’s local registry if one exists.</t>
  </si>
  <si>
    <t>0493</t>
  </si>
  <si>
    <t>Documents if the hospital reports whether or not it participates in a systematic clinical database registry for stroke care</t>
  </si>
  <si>
    <t>Each year, Medicare checks each plan to see if there are problems with the plan. For
example, Medicare checks whether:
-Members are having problems getting services, and 
-Plan are following all of Medicare's rules.
Medicare gives the plan a score from 0 to 100. Plans get a lower score when Medicare finds problems. A higher score is better because it means Medicare found fewer problems.</t>
  </si>
  <si>
    <t>This measure estimates the risk-standardized rate of all-cause, unplanned, hospital readmissions for patients who have been admitted to a Skilled Nursing Facility (SNF) (Medicare fee-for-service [FFS] beneficiaries) within 30 days of discharge from their prior proximal hospitalization. The prior proximal hospitalization is defined as an admission to an IPPS, CAH, or a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the Appendix, Tables 1 - 5 for a list of planned procedures.
The measure specifications are designed to harmonize with CMS’ hospital-wide readmission (HWR) measure to the greatest extent possible. The HWR (NQF #1789) estimates the hospital-level, risk-standardize rate of unplanned, all-cause readmissions within 30 days of a hospital discharge and uses the same 30-day risk window as the SNFRM.</t>
  </si>
  <si>
    <t>Rate of risk-standardized, acute, unplanned hospital admissions among beneficiaries 65
years and older with diabetes who are assigned or aligned to the ACO.</t>
  </si>
  <si>
    <t>Rate of risk-standardized, acute, unplanned hospital admissions among beneficiaries 65
years and older with heart failure who are assigned or aligned to the ACO.</t>
  </si>
  <si>
    <t>Question asked: 
“Thinking back to just before
you were pregnant, how did you feel about becoming pregnant?” 
Responses: 
(1) I wanted to be pregnant sooner, 
(2) I wanted to be pregnant later, 
(3) I wanted to be pregnant then, 
(4) I didn’t want to be pregnant
then or any time in the future, 
(5) I don’t know. 
“Don’t know” responders were excluded from the analysis.</t>
  </si>
  <si>
    <t>For members 18 years of age and older, the number of acute inpatient psychiatric stays during the measurement year that were followed by an acute readmission for a psychiatric diagnosis within 30 days</t>
  </si>
  <si>
    <t>Percentage of males 21 to 75 years of age and females 40 to 75 years of age during the measurement year who were identified as having clinical atherosclerotic cardiovascular disease (ASCVD) and who were dispensed at least one high- or moderate-intensity statin medication during the measurement year</t>
  </si>
  <si>
    <t>One rate for each: Percentage of Generic Prescriptions for ACE inhibitors or angiotensin II receptor blockers (ARBs), attention deficit hyperactivity
disorder(ADHD) Medications, PPIs (proton pump inhibitors), SSRIs, SNRIs, and other Second Generation Antidepressants, Statins</t>
  </si>
  <si>
    <t>The rate of screening and surveillance colonoscopies for which photodocumentation of landmarks of cecal intubation is performed to establish a complete examination</t>
  </si>
  <si>
    <t>Percentage of patients, regardless of age, who are under the care of an anesthesia practitioner and are admitted to a PACU in which a post-anesthetic formal transfer of care protocol or checklist which includes the key transfer of care elements is utilized</t>
  </si>
  <si>
    <t>Percentage of patients, regardless of age, who undergo a procedure under anesthesia and are admitted to an Intensive Care Unit (ICU) directly from the anesthetizing location, who have a documented use of a checklist or protocol for the transfer of care from the responsible anesthesia practitioner to the responsible ICU team or team member</t>
  </si>
  <si>
    <t>Percentage of patients undergoing appropriate preoperative evaluation for the indication of stress urinary incontinence per ACOG/AUGS/AUA guidelines</t>
  </si>
  <si>
    <t>Percentage of patients who are screened for uterine malignancy prior to surgery for pelvic organ prolapse</t>
  </si>
  <si>
    <t>Percentage of patients, aged 18 years and older, who undergo a procedure under an inhalational general anesthetic, AND who have three or more risk factors for post-operative nausea and vomiting (PONV), who receive combination therapy consisting of at least two prophylactic pharmacologic antiemetic agents of different classes preoperatively or intraoperatively</t>
  </si>
  <si>
    <t>Percentage of patients undergoing any surgery to repair pelvic organ prolapse who sustains an injury to the bladder recognized either during or within 1 month after surgery</t>
  </si>
  <si>
    <t>Percentage of patients undergoing surgical repair of pelvic organ prolapse that is complicated by perforation of a major viscus at the time of index surgery that is recognized intraoperative or within 1 month after surgery</t>
  </si>
  <si>
    <t>Percentage of patients undergoing a pelvic organ prolapse repair who sustain an injury to the ureter recognized either during or within 1 month after surgery</t>
  </si>
  <si>
    <t>Percentage of patients with a diagnosis of primary headache disorder whose health related quality of life (HRQoL) was assessed with a tool(s) during at least two visits during the 12 month measurement period AND whose health related quality of life score stayed the same or improved</t>
  </si>
  <si>
    <t>Percentage of final reports for patients aged 18 years and older undergoing CT with documentation that one or more of the following dose reduction techniques were used:
-Automated exposure control
-Adjustment of the mA and/or kV according to patient size
-Use of iterative reconstruction technique</t>
  </si>
  <si>
    <t>Percentage of the following patients—all considered at high risk of cardiovascular events—who were prescribed or were on statin therapy during the measurement period: 
-Adults aged ≥ 21 years who were previously diagnosed with or currently have an active diagnosis of clinical atherosclerotic cardiovascular disease (ASCVD); OR
-Adults aged ≥21 years with a fasting or direct low-density lipoprotein cholesterol (LDL-C) level ≥ 190 mg/dL;
-Adults aged 40-75 years with a diagnosis of diabetes with a fasting or direct LDL-C level of 70-189 mg/dL</t>
  </si>
  <si>
    <t>Percentage of members with a mental health service need who received mental health services during the measurement period</t>
  </si>
  <si>
    <t>Percentage of members with a substance use disorder service need who received substance use disorder services during the measurement period</t>
  </si>
  <si>
    <t>0403</t>
  </si>
  <si>
    <t>0407</t>
  </si>
  <si>
    <t>NCQA developed the optional Distinction in Patient Experience Reporting to help practices capture patient and family feedback through the newly developed Consumer Assessment of Healthcare Providers and Systems (CAHPS) Patient-Centered Medical Home (PCMH) Survey. Because consumer experience is a critical component of quality of care, giving more prominence to patient engagement is a crucial change to the PCMH program.  The CAHPS PCMH Survey assesses several domains of care: 
-Access
-Information
-Communication
-Coordination of care
-Comprehensiveness
-Self-management support and shared decision making.</t>
  </si>
  <si>
    <t>Percent of patients regardless of age, with a diagnosis of dementia for whom an assessment of cognition is performed and the results reviewed at least once within a 12 month period</t>
  </si>
  <si>
    <t>Percentage of patients aged 13 years and older with a diagnosis of HIV/AIDS, with at least two visits during the measurement year, with at least 90 days between each visit, whose most recent HIV RNA level is &lt;200 copies/mL</t>
  </si>
  <si>
    <t>Percentage of children age 0-20 years, who received a fluoride varnish application during the measurement period</t>
  </si>
  <si>
    <t>This shows how much the health plan’s performance has improved or declined from one year to the next year.   To calculate the plan’s improvement rating, Medicare compares the plan’s previous scores to its current scores for all of the topics shown on this website. Then Medicare averages the results to give the plan its improvement rating. 
If a plan receives 1 or 2 stars, it means, on average, the plan’s scores have declined (gotten worse). 
If a plan receives 3 stars, it means, on average, the plan’s scores have stayed about the same. 
If a plan receives 4 or 5 stars, it means, on average, the plan’s scores have improved. 
  Keep in mind that a plan that is already doing well in most areas may not show much improvement. It is also possible that a plan can start with low ratings, show a lot of improvement, and still not be performing very well.</t>
  </si>
  <si>
    <t>Percentage of patients, regardless of age, with a current diagnosis of melanoma or a history of melanoma whose information was entered, at least once within a 12 month period, into a recall system that includes:
 • A target date for the next complete physical skin exam, AND
 • A process to follow up with patients who either did not make an appointment within the specified timeframe or who missed a scheduled appointment</t>
  </si>
  <si>
    <t>Functional Deficit: Change in Risk-Adjusted Functional Status for Patients with Neck, Cranium, Mandible, Thoracic Spine, Ribs, or Other General Orthopedic Impairments</t>
  </si>
  <si>
    <t>Percentage of patients aged 18 or older that receive treatment for a functional deficit secondary to a diagnosis that affects the neck, cranium, mandible, thoracic spine, ribs, or other general orthopedic impairment in which the change in their Risk-Adjusted Functional Status is measured</t>
  </si>
  <si>
    <t>Percentage of patients aged 18 years and older with a diagnosis of coronary artery disease (CAD) seen within a 12 month period with results of an evaluation of level of activity and an assessment of whether anginal symptoms are present or absent with appropriate management of anginal symptoms within a 12 month period</t>
  </si>
  <si>
    <t>Image confirmation of lesion(s) targeted for image guided excisional biopsy or image guided partial mastectomy in patients with nonpalpable, image-detected breast lesion(s). Lesions may include: microcalcifications, mammographic or sonographic mass or architectural distortion, focal suspicious abnormalities on magnetic resonance imaging (MRI) or other breast imaging amenable to localization such as positron emission tomography (PET) mammography, or a biopsy marker demarcating site of confirmed pathology as established by previous core biopsy</t>
  </si>
  <si>
    <t>Percentage of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with communication to the clinician treating the comorbid condition</t>
  </si>
  <si>
    <t>Percentage of patients aged 18 years and older with a diagnosis of nonvalvular atrial fibrillation (AF) or atrial flutter whose assessment of the specified thromboembolic risk factors indicate one or more high-risk factors or more than one moderate risk factor, as determined by CHADS2 risk stratification, who are prescribed warfarin OR another oral anticoagulant drug that is FDA approved for the prevention of thromboembolism</t>
  </si>
  <si>
    <t>Percentage of patients whose providers are ensuring active tuberculosis prevention either through yearly negative standard tuberculosis screening tests or are reviewing the patient’s history to determine if they have had appropriate management for a recent or prior positive test</t>
  </si>
  <si>
    <t>Healthcare workers given influenza vaccination</t>
  </si>
  <si>
    <t>The CAHPS® Nursing Home Survey: Discharged Resident Instrument is a mail survey instrument to gather information on the experience of short stay (5 to 100 days) residents recently discharged from nursing homes. This survey can be used in conjunction with the CAHPS Nursing Home Survey: Family Member Instrument and the Long Stay Resident Instrument. The survey instrument provides nursing home level scores on 4 global items. In addition, the survey provides nursing home level scores on summary measures valued by consumers; these summary measures or composites are currently being analyzed. The composites may include those valued by long stay residents: 
1. Environment
2. Care
3. Communication &amp; Respect
4. Autonomy
5. Activities</t>
  </si>
  <si>
    <t>Percentage of women 40-69 years of age who had a mammogram to screen for breast cancer</t>
  </si>
  <si>
    <t>Percentage of patients 65 years of age and older who have ever received a pneumococcal vaccine</t>
  </si>
  <si>
    <t>Set A</t>
  </si>
  <si>
    <t>Link to Measure Source Website</t>
  </si>
  <si>
    <t>BV-558</t>
  </si>
  <si>
    <t>BV-590</t>
  </si>
  <si>
    <t>BV-591</t>
  </si>
  <si>
    <t>BV-592</t>
  </si>
  <si>
    <t>BV-593</t>
  </si>
  <si>
    <t>BV-594</t>
  </si>
  <si>
    <t>BV-595</t>
  </si>
  <si>
    <t>BV-596</t>
  </si>
  <si>
    <t>BV-597</t>
  </si>
  <si>
    <t>BV-598</t>
  </si>
  <si>
    <t>BV-599</t>
  </si>
  <si>
    <t>BV-600</t>
  </si>
  <si>
    <t>BV-601</t>
  </si>
  <si>
    <t>BV-602</t>
  </si>
  <si>
    <t>BV-298</t>
  </si>
  <si>
    <t>BV-481</t>
  </si>
  <si>
    <t>CAHPS PCMH Survey</t>
  </si>
  <si>
    <t>2375</t>
  </si>
  <si>
    <t>Yes (OP-29)</t>
  </si>
  <si>
    <t>Follow-Up After Emergency Department Visit for Mental Illness</t>
  </si>
  <si>
    <t>Standardized Healthcare-Associated Infection Ratio</t>
  </si>
  <si>
    <t>Hospital-reported standard infection ratios (SIR) for four different healthcare-associated infections (HAI), adjusted for the proportion of members discharged from each health plan’s contracted acute care hospital. The measure reports the percentage of total discharges from hospitals with a high, moderate, low or unavailable SIR, next to a total plan-weighted SIR for each of the following infections:
• HAI-1: Central line-associated blood stream infections (CLABSI).
• HAI-2: Catheter-associated urinary tract infections (CAUTI).
• HAI-5: Methicillin-resistant Staphylococcus aureus blood laboratory-identified events (bloodstream infections) (MRSA).
• HAI-6: Clostridium difficile laboratory-identified events (intestinal infections) (CDIFF).
Note: A lower SIR indicates better performance. SIRs &gt;1.0 indicate that more infections occurred than expected; SIRs &lt;1.0 indicate fewer infections occurred than expected.</t>
  </si>
  <si>
    <t>Depression Remission or Response for Adolescents and Adults</t>
  </si>
  <si>
    <t>Adult BMI Assessment</t>
  </si>
  <si>
    <t>Asthma Medication Ratio</t>
  </si>
  <si>
    <t>1800</t>
  </si>
  <si>
    <t xml:space="preserve">
CMS Core Set of Children’s Health Care Quality Measures for Medicaid and CHIP (Child Core Set)
</t>
  </si>
  <si>
    <t xml:space="preserve">
CMS Core Set of Health Care Quality Measures for Adults Enrolled in Medicaid (Medicaid Adult Core Set)</t>
  </si>
  <si>
    <t xml:space="preserve">
Catalyst for Payment Reform Employer-Purchaser Measure Set</t>
  </si>
  <si>
    <t xml:space="preserve">CMS Core Set of Children’s Health Care Quality Measures for Medicaid and CHIP (Child Core Set) </t>
  </si>
  <si>
    <t>CMS Core Set of Health Care Quality Measures for Adults Enrolled in Medicaid (Medicaid Adult Core Set)</t>
  </si>
  <si>
    <t>CMS Medicare Hospital Compare</t>
  </si>
  <si>
    <t>Set B</t>
  </si>
  <si>
    <t>Set C</t>
  </si>
  <si>
    <t>Set D</t>
  </si>
  <si>
    <t>Set E</t>
  </si>
  <si>
    <t>Set F</t>
  </si>
  <si>
    <t>Set G</t>
  </si>
  <si>
    <t>Set H</t>
  </si>
  <si>
    <t>Set I</t>
  </si>
  <si>
    <t>Set J</t>
  </si>
  <si>
    <t xml:space="preserve">
Set A</t>
  </si>
  <si>
    <t>CMS Hospital Value-Based Purchasing</t>
  </si>
  <si>
    <t>Oregon CCO Incentive Measures</t>
  </si>
  <si>
    <t xml:space="preserve">Washington State Common Measure Set for Health Care Quality and Cost </t>
  </si>
  <si>
    <t xml:space="preserve">
Washington State Common Measure Set for Health Care Quality and Cost 
</t>
  </si>
  <si>
    <t>October 2015</t>
  </si>
  <si>
    <t xml:space="preserve">
CMS Hospital Value-Based Purchasing</t>
  </si>
  <si>
    <t>Staphylococcal and gram negative septicemias or bacteremias in high-risk newborns</t>
  </si>
  <si>
    <t>Health Care-Associated Bloodstream Infections in Newborns (PC-04)</t>
  </si>
  <si>
    <t>1731</t>
  </si>
  <si>
    <t>Yes (OP-18)</t>
  </si>
  <si>
    <t>Median time from emergency department arrival to administration of fibrinolytic therapy in ED patients with ST-segment elevation or left bundle branch block (LBBB) on the electrocardiogram (ECG) performed closest to ED arrival and prior to transfer</t>
  </si>
  <si>
    <t>0287</t>
  </si>
  <si>
    <t>http://www.hca.wa.gov/about-hca/healthier-washington/performance-measures</t>
  </si>
  <si>
    <t>Diabetes Long-term Complications (PQI-03)</t>
  </si>
  <si>
    <t>Chronic Obstructive Pulmonary Disease (PQI-05)</t>
  </si>
  <si>
    <t>Congestive Heart Failure Admission Rate (PQI-08)</t>
  </si>
  <si>
    <t>Bacterial Pneumonia Admission Rate (PQI-11)</t>
  </si>
  <si>
    <t>Urinary Tract Infection Admission Rate (PQI-12)</t>
  </si>
  <si>
    <t>Asthma in Younger Adults Admission Rate (PQI-15)</t>
  </si>
  <si>
    <t>Immunizations for Adolescents</t>
  </si>
  <si>
    <t>Condition</t>
  </si>
  <si>
    <t>Populations</t>
  </si>
  <si>
    <t>Overuse</t>
  </si>
  <si>
    <t>Infectious Disease</t>
  </si>
  <si>
    <t>Process</t>
  </si>
  <si>
    <t>Pediatric</t>
  </si>
  <si>
    <t>Chronic Illness Care</t>
  </si>
  <si>
    <t>Patient Experience</t>
  </si>
  <si>
    <t>Cardiovascular</t>
  </si>
  <si>
    <t>Outcome</t>
  </si>
  <si>
    <t>Adult</t>
  </si>
  <si>
    <t>Obesity</t>
  </si>
  <si>
    <t>Cancer</t>
  </si>
  <si>
    <t>Respiratory</t>
  </si>
  <si>
    <t>Older Adult</t>
  </si>
  <si>
    <t>Musculoskeletal</t>
  </si>
  <si>
    <t>Diabetes</t>
  </si>
  <si>
    <t>Mental Health</t>
  </si>
  <si>
    <t>Hospital</t>
  </si>
  <si>
    <t>Patient Safety</t>
  </si>
  <si>
    <t>Ophthalmology</t>
  </si>
  <si>
    <t>Structure</t>
  </si>
  <si>
    <t>Emergency Care</t>
  </si>
  <si>
    <t>Renal</t>
  </si>
  <si>
    <t>Gastrointestinal</t>
  </si>
  <si>
    <t>Percentage of patients undergoing carotid endarterectomy (CEA) who are taking an anti-platelet agent (aspirin or clopidogrel or equivalent such as aggrenox/tiglacor etc.) within 48 hours prior to surgery and are prescribed this medication at hospital discharge following surgery</t>
  </si>
  <si>
    <t>1659</t>
  </si>
  <si>
    <t>This is a clinical process measure that assesses falls prevention in older adults. The measure has three rates:
A. Screening for Future Fall Risk: Percentage of patients aged 65 years of age and older who were screened for future fall risk at least once within 12 months
B. Falls: Risk Assessment: Percentage of patients aged 65 years of age and older with a history of falls who had a risk assessment for falls completed within 12 months
C. Plan of Care for Falls: Percentage of patients aged 65 years of age and older with a history of falls who had a plan of care for falls documented within 12 months.</t>
  </si>
  <si>
    <t>Cost/Resource Use</t>
  </si>
  <si>
    <t>Pregnancy</t>
  </si>
  <si>
    <t>Auditory</t>
  </si>
  <si>
    <t>Hospice</t>
  </si>
  <si>
    <t>Neurology</t>
  </si>
  <si>
    <t>Ambulatory Surgery Center</t>
  </si>
  <si>
    <t>Population Health</t>
  </si>
  <si>
    <t>Home Health</t>
  </si>
  <si>
    <t>Health/Drug Plan</t>
  </si>
  <si>
    <t>Ambulatory Surgery Center and Hospital</t>
  </si>
  <si>
    <t>Percentage of final reports for abdominal imaging studies for asymptomatic patients aged 18 years and older with one or more of the following noted incidentally with follow‐up imaging recommended:
• Liver lesion ≤ 0.5 cm 
• Cystic kidney lesion &lt; 1.0 cm 
• Adrenal lesion ≤ 1.0 cm</t>
  </si>
  <si>
    <t>Provider Access Questions from the Physician Workforce Survey:
• To what extent is your primary practice accepting new Medicaid/OHP patients?
• Do you currently have Medicaid/OHP patients under your care?
• What is the current payer mix at your primary practice?</t>
  </si>
  <si>
    <t>Total Medicare Part A and B Cost Calculation Recommendations (allowed amounts)
A. Price standardize for DSH, IME, and area wages. Method of pricing should be transparent and standardized when possible to reflect underlying utilization changes and not artifacts of the Medicare payment system.
B. No routine truncation of extreme values except those related to obvious data errors. If truncation is necessary, model diagnostics and sensitivity analyses are recommended 
C. Recommend risk adjustment
D. Partial year observations or incomplete calendar year FFS claims should be annualized by prorating and then down weighting. For deaths, consideration should be given to annualizing partial year costs in a way that accounts for the exponential increase in monthly costs as death approaches</t>
  </si>
  <si>
    <t>Oregon Health Authority</t>
  </si>
  <si>
    <t>All Ages</t>
  </si>
  <si>
    <t>Other</t>
  </si>
  <si>
    <t>CAHPS® Home Health Care Survey or "Home Health CAHPS" is a standardized survey instrument and data collection methodology for measuring home health patients´ perspectives on their home health care in Medicare-certified home health care agencies. AHRQ and CMS supported the development of the Home Health CAHPS to measure the experiences of those receiving home health care with these three goals in mind: 
1. to produce comparable data on patients´ perspectives on care that allow objective and meaningful comparisons between home health agencies on domains that are important to consumers, 
2. to create incentives for agencies to improve their quality of care through public reporting of survey results, and 
3. to enhance public accountability in health care by increasing the transparency of the quality of care provided in return for public investment. 
As home health agencies begin to collect these data and as they are publicly reported, consumers will have information to make more informed decisions about care and publicly reporting the data will drive quality improvement in these areas.</t>
  </si>
  <si>
    <t>Genitourinary</t>
  </si>
  <si>
    <t>Post-Acute/Long-Term Care</t>
  </si>
  <si>
    <t>Oregon Health &amp; Science University</t>
  </si>
  <si>
    <t>Proprietary - hospital pharmacy measure
The survey includes the following topics:
-Pharmacy Hours &amp; Medication Order Review/Screening
-Pharmacy Hours &amp; Medication Order Review/Screening
-Pharmaceutical Compounding of Sterile Preparations
-Automated Dispensing Machines
-Bar-Coded Medication Administration Systems
-Smart Pumps
-Clinical Pharmacy Services
-Planning &amp; Development for Medication Systems (non-scored)
-Clinical Pharmacy Services (un-scored section)</t>
  </si>
  <si>
    <t>Use of Opioids at High Dosage in Persons without Cancer</t>
  </si>
  <si>
    <t>Rate per 1,000 Medicaid enrollees age 19 and older without cancer who received prescriptions for opioids with a daily dosage greater than 120 mg morphine equivalent dose (MED) for 90 consecutive days or longer</t>
  </si>
  <si>
    <t>Adult Sinusitis: Antibiotic Prescribed for Acute Sinusitis (Overuse)</t>
  </si>
  <si>
    <t>Non-Recommended Cervical Cancer Screening in Adolescent Females</t>
  </si>
  <si>
    <t>Medication Management</t>
  </si>
  <si>
    <t>Health Information Technology</t>
  </si>
  <si>
    <t>Measure Type</t>
  </si>
  <si>
    <t>American College of Surgeons</t>
  </si>
  <si>
    <t>American Association of Eye and Ear Centers of Excellence</t>
  </si>
  <si>
    <t>American Association of Hip and Knee Surgeons</t>
  </si>
  <si>
    <t>American Academy of Neurology Institute</t>
  </si>
  <si>
    <t>American Academy of Ophthalmology</t>
  </si>
  <si>
    <t>American Academy of Otolaryngology-Head and Neck Surgery</t>
  </si>
  <si>
    <t>American Academy of Orthopaedic Surgeons</t>
  </si>
  <si>
    <t>American Academy of Sleep Medicine</t>
  </si>
  <si>
    <t>American College of  Rheumatology</t>
  </si>
  <si>
    <t>American College of Cardiology - American Heart Association</t>
  </si>
  <si>
    <t>American College of Cardiology Foundation</t>
  </si>
  <si>
    <t>American Heart Association</t>
  </si>
  <si>
    <t>American Health Care Association</t>
  </si>
  <si>
    <t>AMA-PCPI (American Medical Association-convened Physician Consortium for Performance Improvement)</t>
  </si>
  <si>
    <t>Behavioral Risk Factor Surveillance System (BRFSS)</t>
  </si>
  <si>
    <t>University of Colorado Health Sciences Center</t>
  </si>
  <si>
    <t>Youth Risk Behavioral Surveillance System (YRBS)</t>
  </si>
  <si>
    <t>Audiology Quality Consortium</t>
  </si>
  <si>
    <t>College of American Pathologists</t>
  </si>
  <si>
    <t>American Psychological Association</t>
  </si>
  <si>
    <t>Center for Quality Assessment and Improvement in Mental Health</t>
  </si>
  <si>
    <t>Focus on Therapeutic Outcomes, Inc.</t>
  </si>
  <si>
    <t>Maine Health Management Coalition</t>
  </si>
  <si>
    <t>Heart Rhythm Society</t>
  </si>
  <si>
    <t>American Society of Breast Surgeons</t>
  </si>
  <si>
    <t>American Podiatric Medical Association</t>
  </si>
  <si>
    <t>American Thoracic Society</t>
  </si>
  <si>
    <t>Health Resources and Services Administration</t>
  </si>
  <si>
    <t>Center for Disease Control and Prevention</t>
  </si>
  <si>
    <t>National Committee for Quality Assurance</t>
  </si>
  <si>
    <t>Center for Disease Control and Prevention - Pregnancy Risk Assessment Monitoring System</t>
  </si>
  <si>
    <t>University of Minnesota Rural Health Research Center</t>
  </si>
  <si>
    <t>Society of Nuclear Medicine and Molecular Imaging</t>
  </si>
  <si>
    <t>Ambulatory Surgery Center Quality Collaboration</t>
  </si>
  <si>
    <t>American Society for Gastrointestinal Endoscopy</t>
  </si>
  <si>
    <t>American Society for Radiation Oncology</t>
  </si>
  <si>
    <t>The Leapfrog Group</t>
  </si>
  <si>
    <t>Agency for Healthcare Research and Quality - Consumer Assessment of Healthcare Providers &amp; Systems</t>
  </si>
  <si>
    <t>The BRFSS questionnaire is designed by a working group of BRFSS state coordinators and CDC staff. The questionnaire is approved by all state coordinators. One question from the Youth Questionnaire asks about health related quality of life. 
The questionnaire can be found here: http://www.cdc.gov/brfss/questionnaires/index.htm www.cdc.gov/healthyyouth/schoolhealth/index.htm</t>
  </si>
  <si>
    <t>This measure estimates a hospital-level 30-day risk-standardized mortality rate (RSMR) for patients discharged from the hospital with a principal diagnosis of acute ischemic stroke. Mortality is defined as death for any cause within 30 days after the date of admission of the index admission.</t>
  </si>
  <si>
    <t>Participation in a multispecialty surgical registry</t>
  </si>
  <si>
    <t>Colon Cancer: Chemotherapy for AJCC Stage III Colon Cancer Patients</t>
  </si>
  <si>
    <t>Percentage of individuals ages 1 to 20 that are enrolled in Medicaid or CHIP Medicaid Expansion programs, are eligible for EPSDT services, and that received preventive dental services
(www.cms.gov/ MedicaidEarlyPeriodic Scrn/03_StateAgency Responsibilities.asp)</t>
  </si>
  <si>
    <t>Percentage of patients aged 18 years and older with a diagnosis of hepatitis C with whom a physician or other qualified healthcare professional reviewed the range of treatment options appropriate to their genotype and demonstrated a shared decision making approach with the patient. To meet the measure, there must be documentation in the patient record of a discussion between the physician or other qualified healthcare professional and the patient that includes all of the following: treatment choices appropriate to genotype, risks and benefits, evidence of effectiveness, and patient preferences toward treatment</t>
  </si>
  <si>
    <t>BV-605</t>
  </si>
  <si>
    <t>Yes (eVTE-1)</t>
  </si>
  <si>
    <t>Yes (eVTE-2)</t>
  </si>
  <si>
    <t>Yes (eSTK-2)</t>
  </si>
  <si>
    <t>Yes (eSTK-3)</t>
  </si>
  <si>
    <t>Yes (eSTK-5)</t>
  </si>
  <si>
    <t>Yes (eSTK-6)</t>
  </si>
  <si>
    <t>Yes (PC-01 and ePC-01)</t>
  </si>
  <si>
    <t>Yes (ED-2 and eED-2)</t>
  </si>
  <si>
    <t>Yes (TOB-2)</t>
  </si>
  <si>
    <t>Yes (TOB-3)</t>
  </si>
  <si>
    <t>Yes (SUB-2)</t>
  </si>
  <si>
    <t>Yes (SUB-3)</t>
  </si>
  <si>
    <t>Effective Contraceptive Use Among Women at Risk of Unintended Pregnancy</t>
  </si>
  <si>
    <t>Yes (AMB-ED)</t>
  </si>
  <si>
    <t>Weight Assessment and Counseling for Nutrition and Physical Activity for Children/ Adolescents</t>
  </si>
  <si>
    <t>Unhealthy Alcohol and Drug Use Screening and Brief Counseling</t>
  </si>
  <si>
    <t>Patient-Informed Feedback; On Track System</t>
  </si>
  <si>
    <t>Patients ages twelve (12) years and older who were screened at least once within the pilot period for unhealthy alcohol and drug use using a systematic screening method AND who received brief counseling if identified as an unhealthy alcohol user.</t>
  </si>
  <si>
    <t>2152 (Modified)</t>
  </si>
  <si>
    <t>Blue Cross Blue Shield of Rhode Island</t>
  </si>
  <si>
    <t>Percentage of patients, regardless of age, who gave birth during a 12-month period seen at least once for prenatal care who received a behavioral health screening risk assessment that includes the following screenings at the first prenatal visit: screening for depression, alcohol use, tobacco use, drug use, and intimate partner violence.</t>
  </si>
  <si>
    <t>BV-607</t>
  </si>
  <si>
    <t>Medicare Complaints Tracking Module (CTM)</t>
  </si>
  <si>
    <t>CMS</t>
  </si>
  <si>
    <t>Plan Reporting</t>
  </si>
  <si>
    <t>Provider Attestation</t>
  </si>
  <si>
    <t>Claims/Social Service Data</t>
  </si>
  <si>
    <t>Percentage of births that have been screened for hearing loss before hospital discharge.</t>
  </si>
  <si>
    <t>Percentage of pregnant women who had a HBsAg (hepatitis B) test during their pregnancy</t>
  </si>
  <si>
    <t>Percentage of plan members who chose to leave the plan during the year (This does not include members who did not choose to leave the plan, such as members who moved out of the service area.)</t>
  </si>
  <si>
    <t>Percentage of plan members who got a timely response when they made an appeal request to the health plan about a decision to refuse payment or coverage</t>
  </si>
  <si>
    <t>Percentage of the best possible score the plan earned from members who rated the prescription drug plan</t>
  </si>
  <si>
    <t>Percentage of members whose plan did an assessment of their health needs and risks in the past year. The results of this review are used to help the member get the 
care they need. (Medicare collects this information only from Medicare Special Needs Plans. Medicare does not collect this information from other types of plans.)</t>
  </si>
  <si>
    <t>Percentage of pneumonia patients, age 18 years or older, transferred or admitted to the ICU within 24 hours of hospital arrival who had blood cultures performed within 24 hours prior to or 24 hours after arrival at the hospital.</t>
  </si>
  <si>
    <t>Percentage of thorax CT studies that are performed with and without contrast out of all thorax CT studies performed (those with contrast, those without contrast, and those with both). The measure is calculated based on a one-year window of Medicare claims data. The measure has been publicly reported, annually, by the measure steward, the Centers for Medicare &amp; Medicaid Services (CMS), since 2010, as a component of its Hospital Outpatient Quality Reporting (HOQR) Program. 
HOQR is a quality data-reporting program, implemented by CMS for outpatient hospital services. Under this program, hospitals report data using standardized measures of care to receive the full annual update to their Outpatient Prospective Payment System (OPPS) payment rate, effective for payments beginning in calendar year 2009. The HOQR Program was initially modeled on the current quality data reporting program for inpatient services, the Hospital Inpatient Quality Reporting (HIQR) Program.
To meet HOQR Program requirements and receive the full Annual Payment Update (APU) under the OPPS, hospitals must meet administrative, data collection and submission, and data validation requirements. Participating hospitals agree that they will allow CMS to publicly report data for the quality measures (as stated in the current OPPS Final Rule). In the context of this measures reporting program, NQF #0513 is referred to as ´OP-11.´
Regarding interpreting this measure, a high OP-11 value indicates higher facility-level use of concurrent contrast and non-contrast thorax CT studies. As indicated in the Scientific Acceptability section of the endorsement form, we could find no clinical guidelines or peer-reviewed literature that supports CT thorax ´combined studies´ (i.e., CT thorax studies with and without contrast).</t>
  </si>
  <si>
    <t>Percentage of MRI of the Lumbar Spine studies with a diagnosis of low back pain on the imaging claim and for which the patient did not have prior claims-based evidence of antecedent conservative therapy. Antecedent conservative therapy may include (see subsequent details for codes):
1. Claim(s) for physical therapy in the 60 days preceding the Lumbar Spine MRI
2. Claim(s) for chiropractic evaluation and manipulative treatment in the 60 days preceding the Lumbar Spine MRI
3. Claim(s) for evaluation and management in the period &gt;28 days and &lt;60 days preceding the Lumbar Spine MRI. 
This measure looks at the percentage of MRI of the lumbar spine for low back pain performed in the outpatient setting where conservative therapy was not utilized prior to the MRI. Lumbar MRI is a common study to evaluate patients with suspected disease of the lumbar spine. The most common, appropriate, indications for this study are low back pain accompanied by a measurable neurological deficit in the lower extremity(s) unresponsive to conservative management. The use of this procedure for low back pain (excluding operative, acute injury or tumor patients) is not typically indicated unless the patient has received a period of conservative therapy and serious symptoms persist.
In selecting ICD-10 codes for this measure in 2012, the goal is to convert this measure to a new code set, fully consistent with the intent of the original measure.</t>
  </si>
  <si>
    <t>Percentage of COPD exacerbations for members 40 years of age and older who had an acute inpatient discharge or ED encounter on or between January 1–November 30 of the measurement year and who were dispensed appropriate medications. Two rates are reported: 
1. Dispensed a systemic corticosteroid within 14 days of the event
2. Dispensed a bronchodilator within 30 days of the event
Note: The eligible population for this measure is based on acute inpatient discharges and ED visits, not on members. It is possible for the denominator to include multiple events for the same individual.</t>
  </si>
  <si>
    <t>Percentage of members 18 - 75 years of age with diabetes (type 1 and type 2) whose most recent HbA1c level is &lt;8.0% during the measurement year.</t>
  </si>
  <si>
    <t>Percentage of acute myocardial infarction (AMI) patients who are prescribed a statin at hospital discharge.</t>
  </si>
  <si>
    <t>Percentage of patients, regardless of age, discharged from an inpatient facility to home or any other site of care for whom a transition record was transmitted to the designated health care provider for follow-up care within 24 hours</t>
  </si>
  <si>
    <t>Percentage of low-risk, non-cardiac surgeries performed at a hospital outpatient facility with a Stress Echocardiography, SPECT MPI or Stress MRI study performed in the 30 days prior to the surgery at a hospital outpatient facility(e.g., endoscopic, superficial, cataract surgery, and breast biopsy procedures). Results are to be segmented and reported by hospital outpatient facility where the imaging procedure was performed.</t>
  </si>
  <si>
    <t>Percentage of patients 18–75 years of age with diabetes (type 1 and type 2) who had each of the following:
• Hemoglobin A1c (HbA1c) testing (NQF#0057) 
• HbA1c poor control (&gt;9.0%) (NQF#0059)
• HbA1c control (&lt;8.0%) (NQF#0575)
• HbA1c control (&lt;7.0%) for a selected population* 
• Eye exam (retinal) performed (NQF#0055)
• LDL-C screening (NQF#0063)
• LDL-C control (&lt;100 mg/dL) (NQF#0064)
• Medical attention for nephropathy (NQF#0062)
• BP control (&lt;140/90 mm Hg) (NQF#0061)
• Smoking status and cessation advice or treatment</t>
  </si>
  <si>
    <t>Percentage of children 6 months of age who had documentation of a maternal depression screening for the mother</t>
  </si>
  <si>
    <t>Percentage of children screened for risk of developmental, behavioral and social delays using a standardized screening tool in the first three years of life. This is a measure of screening in the first three years of life that includes three, age-specific indicators assessing whether children are screened by 12 months of age, by 24 months of age and by 36 months of age</t>
  </si>
  <si>
    <t>Percentage of adults 18 years of age and older who self-report receiving an influenza vaccine within the measurement period. This measure collected via the CAHPS 5.0H adults survey for Medicare, Medicaid, commercial populations. It is reported as two separate rates stratified by age: 18-64 and 65 years of age and older.</t>
  </si>
  <si>
    <t>Percentage of individuals during their SNF stay that are sent back to any hospital (including both inpatient and observation status admissions but excluding ED only visits) for any reason as indicated on the MDS discharge assessment from a facility within 30 days of admission to facility.</t>
  </si>
  <si>
    <t>Percentage of members 20 to 44 years, 45 to 64 years, and 65 years and older who had an ambulatory or preventive care visit. The organization reports three separate percentages for each age stratification and product line (commercial, Medicaid and Medicare) and a total rate:
• Medicaid and Medicare members who had an ambulatory or preventive care visit during the measurement year 
• Commercial members who had an ambulatory or preventive care visit during the measurement year or the two years prior to the measurement year</t>
  </si>
  <si>
    <t>Percentage of members 12 years of age and older with a diagnosis of major depression or dysthymia, who have a PHQ-9 tool administered at least once during a four-month period. Two rates are reported.
1. ECDS Coverage. The percentage of members 12 and older with a diagnosis of major depression or dysthymia for whom a health plan can receive any electronic clinical quality data.
2. Utilization of PHQ-9. The percentage of PHQ-9 utilization. Members with a diagnosis of major depression or dysthymia whose measure data are reportable using ECDS and, had an outpatient encounter with a PHQ-9 score present in their record in the same assessment period as the encounter.</t>
  </si>
  <si>
    <t>Percentage of patients 18-75 years of age with diabetes (type 1 and type 2) who received a foot exam (visual inspection with either a sensory exam or a pulse exam) during the measurement year.</t>
  </si>
  <si>
    <t>Percentage of adult population aged 18 – 65 years who were identified as having at least one of the following six chronic conditions: Diabetes Mellitus (DM), Congestive Heart Failure (CHF), Coronary Artery Disease (CAD), Hypertension (HTN), Chronic Obstructive Pulmonary Disease (COPD) or Asthma, were followed for one-year, and had one or more potentially avoidable complications (PACs).</t>
  </si>
  <si>
    <t>Percentage of plan members who got a timely response when they made an appeal request to the drug plan about a decision to refuse payment or coverage</t>
  </si>
  <si>
    <t>Percentage of plan members whose doctor has done a “functional status assessment” to see how well they are able to do “activities of daily living” (such as dressing, eating, and bathing). (This information about the yearly assessment is collected for Medicare Special Needs Plans only. These plans are a type of Medicare Advantage Plan designed for certain types of people with Medicare. Some Special Needs Plans are for people with certain chronic diseases and conditions, some are for people who have both Medicare and Medicaid, and some are for people who live in an institution such as a nursing home.)</t>
  </si>
  <si>
    <t>Percentage of plan members who had a pain screening or pain management plan at least once during the year (This information about pain screening or pain management is collected for Medicare Special Needs plans only. These plans are a type of Medicare Advantage Plan designed for certain types of people with Medicare. Some Special Needs Plans are for people with certain chronic diseases and conditions, some are for people who have both Medicare and Medicaid, and some are for people who live in an institution such as a nursing home.)</t>
  </si>
  <si>
    <t>Percentage of the best possible score the plan earned on how easy it is for members to get the prescription drugs they need using the plan</t>
  </si>
  <si>
    <t>Percentage of all plan members whose mental health was the same or better than expected after two years</t>
  </si>
  <si>
    <t>Percentage of all plan members whose physical health was the same or better than expected after two years</t>
  </si>
  <si>
    <t>Percentage of patients undergoing breast cancer operations who obtained the diagnosis of breast cancer preoperatively by a minimally invasive biopsy method</t>
  </si>
  <si>
    <t>Percentage of asymptomatic patients undergoing CAS who are discharged to home no later than post-operative day #2</t>
  </si>
  <si>
    <t>Percentage of patients undergoing endovascular repair of small or moderate abdominal aortic aneurysms (AAA) who die while in the hospital</t>
  </si>
  <si>
    <t>Percentage of the time that the TTY services and foreign language interpretation were available when needed by prospective members who called the health plan’s prospective enrollee customer service phone number.</t>
  </si>
  <si>
    <t>Percentage of Medication Therapy Management (MTM) program enrollees who received a Comprehensive Medication Review (CMR) during the reporting period</t>
  </si>
  <si>
    <t>Percentage of patients 5–64 years of age who were identified as having persistent asthma and had a ratio of controller medications to total asthma medications of 0.50 or greater during the measurement year</t>
  </si>
  <si>
    <t>Inpatients assigned to endovascular treatment for obstructive arterial disease, the percentage of patients who undergo unplanned major amputation or surgical bypass within 48 hours of the index procedure</t>
  </si>
  <si>
    <t>Percentage of patients greater than 85 years of age who received a screening colonoscopy from January 1 to December 31</t>
  </si>
  <si>
    <t>Comprehensive Diabetes Care (Composite Measure: CDC)</t>
  </si>
  <si>
    <t>Average percentage of time in which patients aged 18 and older with atrial fibrillation who are on chronic warfarin therapy have International Normalized Ratio (INR) test results within the therapeutic range (i.e. TTR) during the measurement period</t>
  </si>
  <si>
    <t>BV-606</t>
  </si>
  <si>
    <t>PointRight Pro 30 Rehospitalization</t>
  </si>
  <si>
    <t>Change in Daily Activity Function as Measured by the AM-PAC</t>
  </si>
  <si>
    <t>Change in Basic Mobility as Measured by the AM-PAC</t>
  </si>
  <si>
    <t>Breast Cancer: Hormonal Therapy for Stage IC-IIIC Estrogen Receptor/Progesterone Receptor (ER/PR) positive Breast Cancer</t>
  </si>
  <si>
    <t>Medical Assistance with Smoking and Tobacco Use Cessation</t>
  </si>
  <si>
    <t>CAHPS® Nursing Home Survey: Family Member Instrument</t>
  </si>
  <si>
    <t>Hospital Admissions for Pediatric Asthma, per 100,000 Children</t>
  </si>
  <si>
    <t>Developmental Screening in the First Three Years of Life</t>
  </si>
  <si>
    <t>Late HIV Diagnosis</t>
  </si>
  <si>
    <t>CABG with Donor Site: The Number of Infections per 100 Procedures</t>
  </si>
  <si>
    <t>CABG without Donor Site: The Number of Infections per 100 Procedures</t>
  </si>
  <si>
    <t>Cardiac Surgery Infection Rate: The Number of Infections per 100 Procedures</t>
  </si>
  <si>
    <t>Heart Transplant: The Number of Infections per 100 Procedures</t>
  </si>
  <si>
    <t>Vaginal Hysterectomy: The Number of Infections per 100 Procedures</t>
  </si>
  <si>
    <t>Closing the Referral Loop: Receipt of Specialist Report</t>
  </si>
  <si>
    <t>Do You Have Any Type of Health Care Coverage?</t>
  </si>
  <si>
    <t>Driving After Drinking in the Past 30 Days</t>
  </si>
  <si>
    <t>Functional Status Assessment for Hip Replacement</t>
  </si>
  <si>
    <t>Functional Status Assessment for Knee Replacement</t>
  </si>
  <si>
    <t>Health Related Quality of Life — Physically and Mentally Unhealthy Days in the Past Month</t>
  </si>
  <si>
    <t>Hospital ED Visit Rate That Did Not Result in Hospital Admission, by Condition</t>
  </si>
  <si>
    <t>Median Intake of Fruits and Vegetables (Times Per Day)</t>
  </si>
  <si>
    <t>Participated in Enough Aerobic and Muscle Strengthening Exercises to Meet Guidelines</t>
  </si>
  <si>
    <t>Primary Caries Prevention Intervention as Offered by Primary Care Providers, Including Dentists</t>
  </si>
  <si>
    <t>Total Medicare Part A and B Cost Calculation Recommendations (Allowed Amounts)</t>
  </si>
  <si>
    <t>Proportion of Patients with A Chronic Condition Who Have A Potentially Avoidable Complication During A Calendar Year</t>
  </si>
  <si>
    <t>Physical Activity in Older Adults</t>
  </si>
  <si>
    <t>Fall Risk Management</t>
  </si>
  <si>
    <t>Osteoporosis Management in Women Who Had a Fracture</t>
  </si>
  <si>
    <t>Care for Older Adults – Medication Review</t>
  </si>
  <si>
    <t>Care for Older Adults – Pain Screening</t>
  </si>
  <si>
    <t>Complaints About the Drug Plan</t>
  </si>
  <si>
    <t>Complaints About the Health Plan</t>
  </si>
  <si>
    <t>Medication Reconciliation: Number of Unintentional Medication Discrepancies Per Patient</t>
  </si>
  <si>
    <t>Chronic Stable Coronary Artery Disease: ACE Inhibitor or ARB Therapy - Diabetes or Left Ventricular Systolic Dysfunction (LVEF &lt;40%)</t>
  </si>
  <si>
    <t>Heart Failure (HF): Angiotensin-Converting Enzyme (ACE) Inhibitor or Angiotensin Receptor Blocker (ARB) Therapy for Left Ventricular Systolic Dysfunction (LVSD)</t>
  </si>
  <si>
    <t>Heart Failure (HF):  Beta-Blocker Therapy for Left Ventricular Systolic Dysfunction (LVSD)</t>
  </si>
  <si>
    <t>Primary Open Angle Glaucoma (POAG): Optic Nerve Evaluation</t>
  </si>
  <si>
    <t>Percentage of Adults Who Smoke Cigarettes</t>
  </si>
  <si>
    <t>Percentage of Adults Reporting 14 Or More Days of Poor Mental Health</t>
  </si>
  <si>
    <t>Cardiovascular Health Screening for People with Schizophrenia or Bipolar Disorder Who Are Prescribed Antipsychotic Medications</t>
  </si>
  <si>
    <t>MV: Number of Medicare Patient Discharges for Selected MS-DRGs</t>
  </si>
  <si>
    <t>Audiological Evaluation No Later than 3 Months of Age</t>
  </si>
  <si>
    <t>Use of Multiple Concurrent Antipsychotics in Children and Adolescents</t>
  </si>
  <si>
    <t>Depression Response at Twelve Months - Progress Towards Remission</t>
  </si>
  <si>
    <t>Follow-up After Discharge from the Emergency Department for Mental Health or Alcohol or Other Drug Dependence</t>
  </si>
  <si>
    <t>Preventive Care and Screening: Unhealthy Alcohol Use: Screening &amp; Brief Counseling</t>
  </si>
  <si>
    <t>Bipolar Disorder and Major Depression: Appraisal for Alcohol or Chemical Substance Use</t>
  </si>
  <si>
    <t>Post-Anesthetic Transfer of Care Measure: Procedure Room to a Post Anesthesia Care Unit (PACU)</t>
  </si>
  <si>
    <t>Proportion of Patients Sustaining a Ureter Injury at the Time of any Pelvic Organ Prolapse Repair</t>
  </si>
  <si>
    <t>Quality of Life Assessment For Patients With Primary Headache Disorders</t>
  </si>
  <si>
    <t>Appropriate Follow-up Imaging for Incidental Abdominal Lesions</t>
  </si>
  <si>
    <t>CAHPS® Health Plan Survey v 3.0 Children with Chronic Conditions Supplement</t>
  </si>
  <si>
    <t>BV-608</t>
  </si>
  <si>
    <t>Percentage of patients 5-64 years of age during the measurement year who were identified as having persistent asthma and were dispensed appropriate medications that they remained on during the treatment period. Two rates are reported:
1. The percentage of patients who remained on an asthma controller medication for at least 50% of their treatment period.
2. The percentage of patients who remained on an asthma controller medication for at least 75% of their treatment period.</t>
  </si>
  <si>
    <t>Alignment Score with All Measure Sets</t>
  </si>
  <si>
    <t>Alignment Score with Commercial and State Measure Sets</t>
  </si>
  <si>
    <t xml:space="preserve">Alignment Score with Federal Measure Sets Focused on Ambulatory Care </t>
  </si>
  <si>
    <t>Alignment Score with National Hospital Measure Sets</t>
  </si>
  <si>
    <t>Alignment Score with National Hospital and Ambulatory Measure Sets</t>
  </si>
  <si>
    <t>Alignment Score with Select State Measure Sets</t>
  </si>
  <si>
    <t>This question determines the percent of adults 18 years and over that report currently smoking cigarettes.
The BRFSS questionnaire is designed by a working group of BRFSS state coordinators and CDC staff. The questionnaire is approved by all state coordinators. 
The questionnaire can be found here: https://www.cdc.gov/brfss/questionnaires/</t>
  </si>
  <si>
    <t>This question determines the percentage of adults who reported that their mental health was "not good" between one and 30 days in the past 30 days.
The BRFSS questionnaire is designed by a working group of BRFSS state coordinators and CDC staff. The questionnaire is approved by all state coordinators. 
The questionnaire can be found here: https://www.cdc.gov/brfss/questionnaires/</t>
  </si>
  <si>
    <t>This question asks, "Do you have any kind of health care coverage, including health insurance, prepaid plans such as HMOs, government plans such as Medicare, or Indian Health Service?"
The BRFSS questionnaire is designed by a working group of BRFSS state coordinators and CDC staff. The questionnaire is approved by all state coordinators. 
The questionnaire can be found here: https://www.cdc.gov/brfss/questionnaires/</t>
  </si>
  <si>
    <t>This question asks, "During the past 30 days, how many times have you driven when you’ve had perhaps too much to drink?"
The BRFSS questionnaire is designed by a working group of BRFSS state coordinators and CDC staff. The questionnaire is approved by all state coordinators. 
The questionnaire can be found here: https://www.cdc.gov/brfss/questionnaires/</t>
  </si>
  <si>
    <t>This question asks about fruit and vegetable intake.
The BRFSS questionnaire is designed by a working group of BRFSS state coordinators and CDC staff. The questionnaire is approved by all state coordinators. 
The questionnaire can be found here: https://www.cdc.gov/brfss/questionnaires/</t>
  </si>
  <si>
    <t>This question determines the BMI percentile of respondents.
The BRFSS questionnaire is designed by a working group of BRFSS state coordinators and CDC staff. The questionnaire is approved by all state coordinators. 
The questionnaire can be found here: https://www.cdc.gov/brfss/questionnaires/</t>
  </si>
  <si>
    <t>This question asks about exercise.
The BRFSS questionnaire is designed by a working group of BRFSS state coordinators and CDC staff. The questionnaire is approved by all state coordinators. 
The questionnaire can be found here: https://www.cdc.gov/brfss/questionnaires/</t>
  </si>
  <si>
    <t>BV-609</t>
  </si>
  <si>
    <t>BV-610</t>
  </si>
  <si>
    <t>2801</t>
  </si>
  <si>
    <t>Use of First-Line Psychosocial Care for Children and Adolescents on Antipsychotics</t>
  </si>
  <si>
    <t>BV-611</t>
  </si>
  <si>
    <t>Percentage of children and adolescents 1–17 years of age with a new prescription for an antipsychotic, but no indication for antipsychotics, who had documentation of psychosocial care as first-line treatment</t>
  </si>
  <si>
    <t>BV-612</t>
  </si>
  <si>
    <t>Contraceptive Care - Postpartum</t>
  </si>
  <si>
    <t>2902</t>
  </si>
  <si>
    <t>U.S. Office of Population Affairs</t>
  </si>
  <si>
    <t>Among women ages 15 through 44 who had a live birth, the percentage that is provided:
1) A most effective (i.e., sterilization, implants, intrauterine devices or systems (IUD/IUS)) or moderately (i.e., injectables, oral pills, patch, ring, or diaphragm) effective method of contraception within 3 and 60 days of delivery. 
2) A long-acting reversible method of contraception (LARC) within 3 and 60 days of delivery. 
Two time periods are proposed (i.e., within 3 and within 60 days of delivery) because each reflects important clinical recommendations from the U.S. Centers for Disease Control and Prevention (CDC) and the American College of Obstetricians and Gynecologists (ACOG). The 60-day period reflects ACOG recommendations that women should receive contraceptive care at the 6-week postpartum visit. The 3-day period reflects CDC and ACOG recommendations that the immediate postpartum period (i.e., at delivery, while the woman is in the hospital) is a safe time to provide contraception, which may offer greater convenience to the client and avoid missed opportunities to provide contraceptive care</t>
  </si>
  <si>
    <t>BV-613</t>
  </si>
  <si>
    <t>2607</t>
  </si>
  <si>
    <t>Diabetes Care for People with Serious Mental Illness: Hemoglobin A1c (HbA1c) Poor Control (&gt;9.0%)</t>
  </si>
  <si>
    <t>Percentage of patients 18-75 years of age with a serious mental illness and diabetes (type 1 and type 2) whose most recent HbA1c level during the measurement year is &gt;9.0%</t>
  </si>
  <si>
    <t>Yes (C02)</t>
  </si>
  <si>
    <t>Yes (C13)</t>
  </si>
  <si>
    <t>Yes (C06)</t>
  </si>
  <si>
    <t>Yes (C03)</t>
  </si>
  <si>
    <t>Yes (C12)</t>
  </si>
  <si>
    <t>Yes (C09)</t>
  </si>
  <si>
    <t>Yes (C11)</t>
  </si>
  <si>
    <t>Yes (D04)</t>
  </si>
  <si>
    <t>Yes (D07)</t>
  </si>
  <si>
    <t>Yes (C05)</t>
  </si>
  <si>
    <t>Yes (C04)</t>
  </si>
  <si>
    <t>Yes (C08)</t>
  </si>
  <si>
    <t>Yes (C15)</t>
  </si>
  <si>
    <t>Yes (C01)</t>
  </si>
  <si>
    <t>Yes (C16)</t>
  </si>
  <si>
    <t>Yes (C14)</t>
  </si>
  <si>
    <t>Hypertension: Improvement in Blood Pressure</t>
  </si>
  <si>
    <t>Percentage of patients aged 65 years and older with congestive heart failure who completed initial and follow-up patient-reported functional status assessments</t>
  </si>
  <si>
    <t>Functional Status Assessment for Congestive Heart Failure</t>
  </si>
  <si>
    <t xml:space="preserve">
CMS Electronic Clinical Quality Measures (eCQMs)</t>
  </si>
  <si>
    <t>Version Date: October 2015</t>
  </si>
  <si>
    <t>State</t>
  </si>
  <si>
    <t>Federal Ambulatory</t>
  </si>
  <si>
    <t>National Hospital</t>
  </si>
  <si>
    <t>National and Ambulatory</t>
  </si>
  <si>
    <t>Management of Urinary Incontinence in Older Adults</t>
  </si>
  <si>
    <t>Adults' Access to Preventive/Ambulatory Health Services</t>
  </si>
  <si>
    <t>Follow-Up Care for Children Prescribed ADHD Medication</t>
  </si>
  <si>
    <t>Annual Dental Visit</t>
  </si>
  <si>
    <t>Adolescent Well-Care Visits</t>
  </si>
  <si>
    <t>Metabolic Monitoring for Children and Adolescents on Antipsychotics</t>
  </si>
  <si>
    <t>Follow-Up After Emergency Department Visit for People With High-Risk Multiple Chronic Conditions</t>
  </si>
  <si>
    <t>Flu Shot for Adults Ages 65 and Older</t>
  </si>
  <si>
    <t>Statin Therapy for Patients with Diabetes</t>
  </si>
  <si>
    <t>Diabetes Monitoring for People with Diabetes and Schizophrenia</t>
  </si>
  <si>
    <t>Cardiovascular Monitoring for People with Cardiovascular Disease and Schizophrenia</t>
  </si>
  <si>
    <t>Mental Health Utilization</t>
  </si>
  <si>
    <t>Transitions of Care</t>
  </si>
  <si>
    <t>Non-Recommended PSA-Based Screening in Older Men</t>
  </si>
  <si>
    <t>Depression Screening and Follow-Up for Adolescents and Adults</t>
  </si>
  <si>
    <t>Unhealthy Alcohol Use Screening and Follow-Up</t>
  </si>
  <si>
    <t>Use of Opioids at High Dosage</t>
  </si>
  <si>
    <t>Use of Opioids from Multiple Providers</t>
  </si>
  <si>
    <t>Adolescent and Adult</t>
  </si>
  <si>
    <t>For members 18 years and older, the rate per 1,000 receiving prescription opioids for ≥15 days during the measurement year who received opioids from multiple providers. Three rates are reported.
1. Multiple Prescribers: The rate per 1,000 of members receiving prescriptions for opioids from four or more different prescribers during the measurement year.
2. Multiple Pharmacies: The rate per 1,000 of members receiving prescriptions for opioids from four or more different pharmacies during the measurement year.
3. Multiple Prescribers and Multiple Pharmacies: The rate per 1,000 of members receiving prescriptions for opioids from four or more different prescribers and four or more different pharmacies during the measurement year (i.e., the rate per 1,000 of members who are numerator compliant for both the Multiple Prescribers and Multiple Pharmacies rates).
Note: A lower rate indicates better performance for all three rates.</t>
  </si>
  <si>
    <t>For members 18 years and older, the rate per 1,000 receiving prescription opioids for ≥15 days during the measurement year at a high dosage (average morphine equivalent dose [MED] &gt;120 mg).
Note: A lower rate indicates better performance.</t>
  </si>
  <si>
    <t>This measure summarizes the number and percentage of members receiving the following mental health services during the measurement year:
• Inpatient.
• Intensive outpatient or partial hospitalization.
• Outpatient.
• ED.
• Telehealth.
• Any service.</t>
  </si>
  <si>
    <t>Percentage of members 18 to 74 years of age who had an outpatient visit and whose body mass index (BMI) was documented during the measurement year or the year prior to the measurement year</t>
  </si>
  <si>
    <t>Percentage of members 3–17 years of age who had an outpatient visit with a PCP or OB/GYN and who had evidence of the following during the measurement year.
• BMI percentile documentation*.
• Counseling for nutrition.
• Counseling for physical activity.
* Because BMI norms for youth vary with age and gender, this measure evaluates whether BMI percentile is assessed rather than an absolute BMI value.</t>
  </si>
  <si>
    <t>Percentage of children 2 years of age who had four diphtheria, tetanus and acellular pertussis (DTaP); three polio (IPV); one measles, mumps and rubella (MMR); three haemophilus influenza type B (HiB); three hepatitis B (HepB), one chicken pox (VZV); four pneumococcal conjugate (PCV); one hepatitis A (HepA); two or three rotavirus (RV); and two influenza (flu) vaccines by their second birthday. The measure calculates a rate for each vaccine and nine separate combination rates.</t>
  </si>
  <si>
    <t>Percentage of adolescents 13 years of age who had one dose of meningococcal conjugate vaccine, one tetanus, diphtheria toxoids and acellular pertussis (Tdap) vaccine, and have completed the human papillomavirus (HPV) vaccine series by their 13th birthday. The measure calculates a rate for each vaccine and two combination rates.</t>
  </si>
  <si>
    <t>Percentage of women 21–64 years of age who were screened for cervical cancer using either of the following criteria:
• Women 21–64 years of age who had cervical cytology performed every 3 years.
• Women 30–64 years of age who had cervical cytology/human papillomavirus (HPV) co-testing performed every 5 years.</t>
  </si>
  <si>
    <t>Percentage of members 18 years of age and older who were treated with antidepressant medication, had a diagnosis of major depression and who remained on an antidepressant medication treatment. Two rates are reported.
1. Effective Acute Phase Treatment. The percentage of members who remained on an antidepressant medication for at least 84 days (12 weeks).
2. Effective Continuation Phase Treatment. The percentage of members who remained on an antidepressant medication for at least 180 days (6 months).</t>
  </si>
  <si>
    <t>Percentage of children newly prescribed attention-deficit/hyperactivity disorder (ADHD) medication who had at least three follow-up care visits within a 10-month period, one of which was within 30 days of when the first ADHD medication was dispensed. Two rates are reported.
• Initiation Phase. The percentage of members 6–12 years of age as of the IPSD with an ambulatory prescription dispensed for ADHD medication, who had one follow-up visit with practitioner with prescribing authority during the 30-day Initiation Phase.
• Continuation and Maintenance (C&amp;M) Phase. The percentage of members 6–12 years of age as of the IPSD with an ambulatory prescription dispensed for ADHD medication, who remained on the medication for at least 210 days and who, in addition to the visit in the Initiation Phase, had at least two follow-up visits with a practitioner within 270 days (9 months) after the Initiation Phase ended.</t>
  </si>
  <si>
    <t>Percentage of members 19–64 years of age during the measurement year with schizophrenia who were dispensed and remained on an antipsychotic medication for at least 80% of their treatment period</t>
  </si>
  <si>
    <t>Percentage of children and adolescents 1–17 years of age who had two or more antipsychotic prescriptions and had metabolic testing</t>
  </si>
  <si>
    <t>Percentage of discharges from January 1–December 1 of the measurement year for members 18 years of age and older for whom medications were reconciled the date of discharge through 30 days after discharge (31 total days)</t>
  </si>
  <si>
    <t>Adolescent</t>
  </si>
  <si>
    <t>Percentage of members with a primary diagnosis of low back pain who did not have an imaging study (plain X-ray, MRI, CT scan) within 28 days of the diagnosis</t>
  </si>
  <si>
    <t>Percentage of patients 2-20 years of age who had at least one dental visit during the measurement year. This measure applies only if dental care is a covered benefit in the organization’s Medicaid contract.</t>
  </si>
  <si>
    <t>Percentage of patients 2-21 years of age who had at least one dental visit during the measurement year. This measure applies only if dental care is a covered benefit in the organization’s Medicaid contract</t>
  </si>
  <si>
    <t>Percentage of Medicaid deliveries on or between November 6 of the year prior to the measurement year and November 5 of the measurement year that had the following number of expected prenatal visits:
• &lt;21 percent of expected visits.
• 21 percent–40 percent of expected visits.
• 41 percent–60 percent of expected visits.
• 61 percent–80 percent of expected visits.
• ≥81 percent of expected visits.
This measure uses the same denominator as the Prenatal and Postpartum Care measure.</t>
  </si>
  <si>
    <t>Percentage of men 70 years and older who were screened unnecessarily for prostate cancer using prostate-specific antigen (PSA)-based screening</t>
  </si>
  <si>
    <t>Percentage of members 18–64 years of age with schizophrenia and diabetes who had both an LDL-C test and an HbA1c test during the measurement year</t>
  </si>
  <si>
    <t>Percentage of members 18–64 years of age with schizophrenia and cardiovascular disease, who had an LDL-C test during the measurement year</t>
  </si>
  <si>
    <t>Percentage of members 40–75 years of age during the measurement year with diabetes who do not have clinical atherosclerotic cardiovascular disease (ASCVD) who met the following criteria. Two rates are reported:
1. Received Statin Therapy. Members who were dispensed at least one statin medication of any intensity during the measurement year.
2. Statin Adherence 80%. Members who remained on a statin medication of any intensity for at least 80% of the treatment period.</t>
  </si>
  <si>
    <t>Percentage of discharges for members 18 years of age and older who had each of the following during the measurement year. Four rates are reported:
• Notification of Inpatient Admission. Documentation of receipt of notification of inpatient admission on the day of admission or the following day.
• Receipt of Discharge Information. Documentation of receipt of discharge information on the day of discharge or the following day.
• Patient Engagement After Inpatient Discharge. Documentation of patient engagement (e.g., office visits, visits to the home, telehealth) provided within 30 days after discharge.
• Medication Reconciliation Post-Discharge. Documentation of medication reconciliation on the date of discharge through 30 days after discharge (31 total days).</t>
  </si>
  <si>
    <t>Percentage of members 18 years of age and older who were screened for unhealthy alcohol use using a standardized tool and, if screened positive, received appropriate follow-up care.
• Unhealthy Alcohol Use Screening. The percentage of members who had a systematic screening for unhealthy alcohol use.
• Counseling or Other Follow-up. The percentage of members who screened positive for unhealthy alcohol use and received brief counseling or other follow-up care within 2 months of a positive screening.</t>
  </si>
  <si>
    <t>Percentage of members 12 years of age and older who were screened for clinical depression using a standardized tool and, if screened positive, who received follow-up care.
• Depression Screening. The percentage of members who were screened for clinical depression using a standardized tool.
• Follow-Up on Positive Screen. The percentage of members who screened positive for depression and received follow-up care within 30 days.</t>
  </si>
  <si>
    <t>Percentage of emergency department (ED) visits for members 18 years and older who have high-risk multiple chronic conditions who had a follow-up service within 7 days of the ED visit.</t>
  </si>
  <si>
    <t>BV-614</t>
  </si>
  <si>
    <t>BV-615</t>
  </si>
  <si>
    <t>BV-616</t>
  </si>
  <si>
    <t>BV-617</t>
  </si>
  <si>
    <t>BV-618</t>
  </si>
  <si>
    <t>BV-619</t>
  </si>
  <si>
    <t>BV-620</t>
  </si>
  <si>
    <t>BV-621</t>
  </si>
  <si>
    <t>BV-622</t>
  </si>
  <si>
    <t>BV-623</t>
  </si>
  <si>
    <t>BV-624</t>
  </si>
  <si>
    <t>BV-625</t>
  </si>
  <si>
    <t>BV-626</t>
  </si>
  <si>
    <t>BV-627</t>
  </si>
  <si>
    <t>BV-628</t>
  </si>
  <si>
    <t>BMI Screening and Follow-Up</t>
  </si>
  <si>
    <t>Exclusive Breast Milk Feeding (PC-05)</t>
  </si>
  <si>
    <t>Tracking Clinical Results Between Visits (OP-17)</t>
  </si>
  <si>
    <t>Median Time from ED Arrival to ED Departure for Admitted ED Patients (ED-1b)</t>
  </si>
  <si>
    <t>Participation in General Surgery Registry (SM-PART-GEN-SURG)</t>
  </si>
  <si>
    <t>Heart Attack Readmit (READM-30-AMI)</t>
  </si>
  <si>
    <t>Pneumonia Readmit (READM-30-PN)</t>
  </si>
  <si>
    <t>Outpatient Chest Scans: Outpatient CT Scans of the Chest that Were 'Combination' (Double) Scans (OP-11)</t>
  </si>
  <si>
    <t>Outpatient MRI without Treatment: Outpatients with Low Back Pain Who Had an MRI Without Trying Recommended Treatments First, Such As Physical therapy (OP-8)</t>
  </si>
  <si>
    <t>Prophylactic Antibiotic Received Within One Hour Prior to Surgical Incision – Overall Rate (SCIP Inf-1a)</t>
  </si>
  <si>
    <t>Prophylactic Antibiotic Selection for Surgical Patients – Overall Rate (SCIP Inf-2a)</t>
  </si>
  <si>
    <t>Prophylactic Antibiotics Discontinued Within 24 Hours After Surgery End Time (SCIP-Inf 3a)</t>
  </si>
  <si>
    <t>Statin Prescribed at Discharge (AMI-10)</t>
  </si>
  <si>
    <t>Appropriate Follow-Up Interval for Normal Colonoscopy in Average Risk Patients (ASC-9)</t>
  </si>
  <si>
    <t>Colonoscopy Interval for Patients with a History of Adenomatous Polyps -Avoidance of Inappropriate Use (ASC-10)</t>
  </si>
  <si>
    <t>Brain Scan Results in 45 Minutes (OP-23)</t>
  </si>
  <si>
    <t>Time in ED Before Pain Medication (OP-21)</t>
  </si>
  <si>
    <t>Cardiac Imaging for Preoperative Risk Assessment for Non-Cardiac Low-Risk Surgery (OP-13)</t>
  </si>
  <si>
    <t>RSCR Following Elective TJA &amp; TKA (COMP-HIP-KNEE)</t>
  </si>
  <si>
    <t>Hip/Knee Readmit (READM-30-HIP-KNEE)</t>
  </si>
  <si>
    <t>Tobacco Use Screening (TOB-1)</t>
  </si>
  <si>
    <t>Pneumococcal Immunization (PPV23) – Overall Rate (IMM-1a)</t>
  </si>
  <si>
    <t>Influenza Immunization (IMM-2)</t>
  </si>
  <si>
    <t>Alcohol Use Screening (SUB-1)</t>
  </si>
  <si>
    <t>Tobacco Use Treatment Provided or Offered and the Subset Measure (TOB-2) and
Tobacco Use Treatment (TOB-2a)</t>
  </si>
  <si>
    <t>Tobacco Use Treatment Provided or Offered at Discharge and the Subset Measure (TOB-3) and
Tobacco Use Treatment at Discharge (TOB-3a)</t>
  </si>
  <si>
    <t>Methicillin-resistant Staphylococcus Aureus (or MRSA) Blood Infections (HAI-5)</t>
  </si>
  <si>
    <t>COPD 30-day Readmission Rate (READM-30-COPD)</t>
  </si>
  <si>
    <t>COPD Mortality Rate (MORT-30-COPD)</t>
  </si>
  <si>
    <t>Admission Screening (HBIPS-1)</t>
  </si>
  <si>
    <t>Coronary Artery Bypass Graft (CABG) Surgery 30-day Readmission Rate (READM-30-CABG)</t>
  </si>
  <si>
    <t>Coronary Artery Bypass Graft (CABG) Surgery 30-day Mortality Rate (MORT-30-CABG)</t>
  </si>
  <si>
    <t>Hearing Screening Prior to Hospital Discharge (EHDI-1a)</t>
  </si>
  <si>
    <t>Participation in a Multispecialty Surgical Registry (ACS-REGISTRY)</t>
  </si>
  <si>
    <t>Alcohol and Drug Use: Assessing Status after Discharge (SUB-4)</t>
  </si>
  <si>
    <t>Participation in a Systematic Database for Nursing Sensitive Care (SM-PART-NURSE)</t>
  </si>
  <si>
    <t>Abdomen CT Use of Contrast Material (OP-10)</t>
  </si>
  <si>
    <t>Simultaneous Use of Brain Computed Tomography (CT) and Sinus CT (OP-14)</t>
  </si>
  <si>
    <t>Door to Diagnostic Evaluation by a Qualified Medical Professional (Time in ED Before Seeing Caregiver) [OP-20]</t>
  </si>
  <si>
    <t>Left ED Without Being Seen (OP-22)</t>
  </si>
  <si>
    <t>Tobacco Use: Assessing Status After Discharge (TOB-4)</t>
  </si>
  <si>
    <t>Participation in a Systematic Database for Stroke Care (SM-PART-STROKE)</t>
  </si>
  <si>
    <t>Cardiac Tamponade and/or Pericardiocentesis Following Atrial Fibrillation Ablation (HRS-12)</t>
  </si>
  <si>
    <t>Infection within 180 Days of Cardiac Implantable Electronic Device (CIED) Implantation, Replacement, or Revision (HRS-9)</t>
  </si>
  <si>
    <t>Stroke 30-day Readmission Rate (READM-30-STK)</t>
  </si>
  <si>
    <t>Stroke 30-day Mortality Rate (MORT-30-STK)</t>
  </si>
  <si>
    <t>Mammography Follow-Up Rates (OP-9)</t>
  </si>
  <si>
    <t>Alcohol and Drug Misuse: Screening, Brief Intervention and Referral for Treatment (SBIRT)</t>
  </si>
  <si>
    <t>Electronic Health Record (EHR) Adoption</t>
  </si>
  <si>
    <t>Patient-Centered Primary Care Home (PCPCH) Enrollment</t>
  </si>
  <si>
    <t>Participation in a Systematic Database for Cardiac Surgery (SM-PART-CARD)</t>
  </si>
  <si>
    <t>Aspirin at Arrival (AMI-1)</t>
  </si>
  <si>
    <t>Percent of Heart Failure Patients Given an Evaluation of Left Ventricular Systolic (LVS) Function (HF-2)</t>
  </si>
  <si>
    <t>Heart Failure: Instructions Given When Patient is Released from the Hospital (HF-1)</t>
  </si>
  <si>
    <t>CAUTI: Cather-Associated Urinary Tract Infection (HAI-2)</t>
  </si>
  <si>
    <t>CLABSI: Central Line-Associated Blood Stream Infection (HAI-1)</t>
  </si>
  <si>
    <t>Aspirin Prescribed at Discharge (AMI-2)</t>
  </si>
  <si>
    <t>Relievers for Inpatient Asthma (Age 2 Years through 17 Years) – Overall Rate (CAC-1a)</t>
  </si>
  <si>
    <t>Systemic Corticosteroids for Inpatient Asthma (Age 2 Years through 17 Years) – Overall Rate (CAC-2a)</t>
  </si>
  <si>
    <t>Blood Cultures Performed in the Emergency Department Prior to Initial Antibiotic Received in Hospital (PN-3b)</t>
  </si>
  <si>
    <t>Beta-Blocker Prescribed at Discharge (AMI-5)</t>
  </si>
  <si>
    <t>Primary PCI Received Within 90 Minutes of Hospital Arrival (AMI-8a)</t>
  </si>
  <si>
    <t>Fibrinolytic Therapy Received Within 30 Minutes of Hospital Arrival (AMI-7a)</t>
  </si>
  <si>
    <t>Heart Failure Mortality (MORT-30-HF)</t>
  </si>
  <si>
    <t>Heart Attack Mortality (MORT-30-AMI)</t>
  </si>
  <si>
    <t>Patient Burn (ASC-1)</t>
  </si>
  <si>
    <t>Prophylactic Intravenous (IV) Antibiotic Timing (ASC-5)</t>
  </si>
  <si>
    <t>All-Cause Hospital Transfer/ Admission (ASC-4)</t>
  </si>
  <si>
    <t>Patient Fall (ASC-2)</t>
  </si>
  <si>
    <t>Wrong Site, Side, Patient, Procedure, Implant (ASC-3)</t>
  </si>
  <si>
    <t>Outpatient Correct Antibiotic for Surgery: Outpatients Having Surgery who Got the Right Kind of Antibiotic (OP-7)</t>
  </si>
  <si>
    <t>Outpatient Antibiotic Before Incision: Outpatients Having Surgery who Got an Antibiotic at the Right Time - Within One Hour Before Surgery (OP-6)</t>
  </si>
  <si>
    <t>Surgery Patients on Beta-Blocker Therapy Prior to Arrival Who Received a Beta-Blocker During the Perioperative Period (SCIP-CARD-2)</t>
  </si>
  <si>
    <t>Outpatient Aspirin at Arrival (OP-4)</t>
  </si>
  <si>
    <t>Median Time to Fibrinolysis (OP-1)</t>
  </si>
  <si>
    <t>Fibrinolytic Therapy Received Within 30 Minutes of ED Arrival (OP-2)</t>
  </si>
  <si>
    <t>Outpatient Minutes to ECG (OP-5)</t>
  </si>
  <si>
    <t>Cardiac Surgery Patients with Controlled 6 A.M. Postoperative Blood Glucose (SCIP-INF-4)</t>
  </si>
  <si>
    <t>Surgery Patients with Appropriate Hair Removal (SCIP-INF-6)</t>
  </si>
  <si>
    <t>Heart Failure Readmit (READM-30-HF)</t>
  </si>
  <si>
    <t>Home Management Plan of Care (HMPC) Document Given to Patient/Caregiver (CAC-3)</t>
  </si>
  <si>
    <t>Blood Cultures Performed Within 24 Hours Prior to or 24 Hours After Hospital Arrival for Patients Who Were Transferred or Admitted to the ICU Within 24 Hours of Hospital Arrival (PN-3a)</t>
  </si>
  <si>
    <t>VTE Prophylaxis (VTE-1)</t>
  </si>
  <si>
    <t>ICU VTE Prophylaxis (VTE-2)</t>
  </si>
  <si>
    <t>VTE Patients with Anticoagulation Overlap Therapy (VTE-3)</t>
  </si>
  <si>
    <t>VTE Patients Receiving Unfractionated Heparin with Dosages/Platelet Count Monitoring by Protocol (VTE-4)</t>
  </si>
  <si>
    <t>VTE Warfarin Therapy Discharge Instructions Stroke Care (VTE-5)</t>
  </si>
  <si>
    <t>Influenza Vaccination Coverage among Healthcare Personnel (ASC-8)</t>
  </si>
  <si>
    <t>Stroke Patients with VTE Prophylaxis (STK-1)</t>
  </si>
  <si>
    <t>Discharged On Antithrombotic Therapy (STK-2)</t>
  </si>
  <si>
    <t>Anticoagulation Therapy for Atrial Fibrillation/Flutter (STK-3)</t>
  </si>
  <si>
    <t>Thrombolytic Therapy (STK-4)</t>
  </si>
  <si>
    <t>Antithrombotic Therapy By End of Hospital Day Two (STK-5)</t>
  </si>
  <si>
    <t>Discharged on Statin Medication (STK-6)</t>
  </si>
  <si>
    <t>Stroke Education (STK-8)</t>
  </si>
  <si>
    <t>Assessed for Rehabilitation (STK-10)</t>
  </si>
  <si>
    <t>Urinary Catheter Removed on Postoperative Day 1 (POD 1) or Postoperative Day 2 (POD 2) With Day of Surgery Being Day Zero (SCIP-INF-9)</t>
  </si>
  <si>
    <t>Pneumonia Mortality (MORT-30-PN)</t>
  </si>
  <si>
    <t>Chronic Conditions Composite (PQI-92)</t>
  </si>
  <si>
    <t>Inpatient Utilization - General Hospital/Acute Care</t>
  </si>
  <si>
    <t>Diabetes Screening for People with Schizophrenia or Bipolar Disorder who Are Using Antipsychotic Medications</t>
  </si>
  <si>
    <t>Coronary Artery Disease (CAD): Beta-Blocker Therapy - Prior Myocardial Infarction (MI) or Left Ventricular Systolic Dysfunction (LVEF &lt;40%)</t>
  </si>
  <si>
    <t>ACEI or ARB for Left Ventricular Systolic Dysfunction (AMI-3)</t>
  </si>
  <si>
    <t>ACEI or ARB for Left Ventricular Systolic Dysfunction (HF-3)</t>
  </si>
  <si>
    <t>Falls with Injury</t>
  </si>
  <si>
    <t>Pain Brought under Control Within 48 Hours</t>
  </si>
  <si>
    <t>Surgery Patients who Received Appropriate Venous Thromboembolism Prophylaxis Within 24 Hours Prior to Surgery to 24 Hours After Surgery (SCIP VTE-2)</t>
  </si>
  <si>
    <t>Accidental Puncture or Laceration (PSI-15)</t>
  </si>
  <si>
    <t>Postoperative Pulmonary Embolism or Deep Vein Thrombosis (PSI-6)</t>
  </si>
  <si>
    <t>Postoperative Wound Dehiscence (PSI-14)</t>
  </si>
  <si>
    <t>Incidence of Potentially Preventable VTE (VTE-6)</t>
  </si>
  <si>
    <t>Postoperative Pulmonary Embolism or Deep Vein Thrombosis Rate (PSI-12)</t>
  </si>
  <si>
    <t>Surgery Patients with Perioperative Temperature Management (SCIP-INF-10)</t>
  </si>
  <si>
    <t>Complications/Patient Safety for Selected Indicators (Composite) [PSI-90]</t>
  </si>
  <si>
    <t>Clostridium Difficile (C.diff.) Infections (HAI-6)</t>
  </si>
  <si>
    <t>Depression Response at 6 Months - Progress Towards Remission</t>
  </si>
  <si>
    <t>HIV/AIDS: Pneumocystis Jiroveci Pneumonia (PCP) Prophylaxis</t>
  </si>
  <si>
    <t>Ambulatory Care - Sensitive Condition Admissions</t>
  </si>
  <si>
    <t>Children who Have Dental Decay or Cavities</t>
  </si>
  <si>
    <t>Percentage of Eligibles that Received Preventive Dental Services</t>
  </si>
  <si>
    <t>Pregnant Women that Had HBsAg Testing</t>
  </si>
  <si>
    <t>Healthcare Worker Influenza Vaccination (IMM-3)</t>
  </si>
  <si>
    <t>Adult and Pediatric</t>
  </si>
  <si>
    <t>Percentage of children 2–18 years of age who were diagnosed with pharyngitis, dispensed an antibiotic and received a group A streptococcus (strep) test for the episode. A higher rate represents better
performance (i.e., appropriate testing).</t>
  </si>
  <si>
    <t>Endorsed</t>
  </si>
  <si>
    <t>No Longer Endorsed</t>
  </si>
  <si>
    <t>Percentage of patients ages 5 and older with a diagnosis of persistent asthma who were prescribed long-term control medication. Three rates are reported for this measure:
1. Patients prescribed inhaled corticosteroids (ICS) as their long term control medication 
2. Patients prescribed other alternative long term control medications (non-ICS)
3. Total patients prescribed long-term control medication</t>
  </si>
  <si>
    <t>Percentage of acute myocardial infarction (AMI) patients 18 years of age and older who received aspirin within 24 hours before or after hospital arrival</t>
  </si>
  <si>
    <t>Percentage of heart failure patients 18 years of age and older with documentation in the hospital record that left ventricular systolic (LVS) function was evaluated before arrival, during hospitalization, or is planned for after discharge</t>
  </si>
  <si>
    <t>Percentage of heart failure patients 18 years of age and older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</si>
  <si>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Percentage of acute myocardial infarction (AMI) patients ages 18 years of age and older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</si>
  <si>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Percentage of acute myocardial infarction (AMI) patients ages 18 years and older who are prescribed aspirin at hospital discharge</t>
  </si>
  <si>
    <t>Percentage of acute myocardial infarction (AMI) patients 18 years of age and older who are prescribed a beta-blocker at hospital discharge</t>
  </si>
  <si>
    <t>Percentage of heart failure (HF) patients 18 years of age and older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</si>
  <si>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Percentage of acute myocardial infarction (AMI) patients 18 years of age and older with ST-segment elevation or LBBB on the ECG closest to arrival time receiving primary percutaneous coronary intervention (PCI) during the hospital stay with a time from hospital arrival to PCI of 90 minutes or less</t>
  </si>
  <si>
    <t>Percentage of acute myocardial infarction (AMI) patients 18 years of age and older with ST-segment elevation or LBBB on the ECG closest to arrival time receiving fibrinolytic therapy during the hospital stay and having a time from hospital arrival to fibrinolysis of 30 minutes or less</t>
  </si>
  <si>
    <t>Admissions for a principal diagnosis of asthma per 100,000 population, ages 18 to 39 years. Excludes admissions with an indication of cystic fibrosis or anomalies of the respiratory system, obstetric admissions, and transfers from other institutions</t>
  </si>
  <si>
    <t>Admissions with a principal diagnosis of urinary tract infection per 100,000 population, ages 18 years and older. Excludes kidney or urinary tract disorder admissions, other indications of immunocompromised state admissions, obstetric admissions, and transfers from other institutions.</t>
  </si>
  <si>
    <t>Admissions with a principal diagnosis of community acquired pneumonia per 100,000 population, ages 18 years and older. Excludes sickle cell or hemoglobin-S admissions, other indications of immunocompromised state admissions, obstetric admissions, and transfers from other institutions.</t>
  </si>
  <si>
    <t>Admissions with a principal diagnosis of heart failure per 100,000 population, ages 18 years and older. Excludes cardiac procedure admissions, obstetric admissions, and transfers from other institutions.</t>
  </si>
  <si>
    <t>Admissions for a principal diagnosis of diabetes with short-term complications (ketoacidosis, hyperosmolarity, or coma) per 100,000 population, ages 18 years and older. Excludes obstetric admissions and transfers from other institutions.</t>
  </si>
  <si>
    <t>Admissions for a principal diagnosis of diabetes with long-term complications (renal, eye, neurological, circulatory, or complications not otherwise specified) per 100,000 population, ages 18 years and older. Excludes obstetric admissions and transfers from other institutions.</t>
  </si>
  <si>
    <t>Admissions with a principal diagnosis of chronic obstructive pulmonary disease (COPD) or asthma per 100,000 population, ages 40 years and older. Excludes obstetric admissions and transfers from other institutions.</t>
  </si>
  <si>
    <t>Rate of Lower-Extremity Amputation Diabetes (PQI-16)</t>
  </si>
  <si>
    <t>Admissions for any-listed diagnosis of diabetes and any-listed procedure of lower-extremity amputation (except toe amputations) per 100,000 population, ages 18 years and older. Excludes any-listed diagnosis of traumatic lower-extremity amputation admissions, obstetric admissions, and transfers from other institutions.</t>
  </si>
  <si>
    <t>Accidental punctures or lacerations (secondary diagnosis) during a procedure of the abdomen or pelvis per 1,000 discharges for patients ages 18 years and older that require a second abdominopelvic procedure one or more days after the index procedure. Excludes cases with accidental puncture or laceration as a principal diagnosis, cases with accidental puncture or laceration as a secondary diagnosis that is present on admission, and obstetric cases.</t>
  </si>
  <si>
    <t>Iatrogenic pneumothorax cases (secondary diagnosis) per 1,000 surgical and medical discharges for patients ages 18 years and older. Excludes cases with chest trauma, pleural effusion, thoracic surgery, lung or pleural biopsy, diaphragmatic repair, or cardiac procedures; cases with a principal diagnosis of iatrogenic pneumothorax; cases with a secondary diagnosis of iatrogenic pneumothorax present on admission; and obstetric cases.</t>
  </si>
  <si>
    <t>Death Rate among Surgical Inpatients with Serious Treatable Complications (PSI-4)</t>
  </si>
  <si>
    <t>In-hospital deaths per 1,000 elective surgical discharges, among patients ages 18 through 89 years or obstetric patients, with serious treatable complications (deep vein thrombosis/ pulmonary embolism, pneumonia, sepsis, shock/cardiac arrest, or gastrointestinal hemorrhage/acute ulcer). Includes metrics for the number of discharges for each type of complication. Excludes cases transferred to an acute care facility and cases in hospice care at admission.</t>
  </si>
  <si>
    <t>Postoperative reclosures of the abdominal wall per 1,000 abdominopelvic surgery discharges for patients ages 18 years and older. Excludes cases in which the abdominal wall reclosure occurs on or before the day of the first abdominopelvic surgery, cases with an immunocompromised state, cases with stays less than two (2) days, and obstetric cases. Cases are included if they have a diagnosis code of disruption of internal surgical wound with a reclosure procedure.</t>
  </si>
  <si>
    <t>Perioperative pulmonary embolism or proximal deep vein thrombosis (secondary diagnosis) per 1,000 surgical discharges for patients ages 18 years and older. Excludes cases with principle diagnosis for pulmonary embolism or proximal deep vein thrombosis; cases with secondary diagnosis for pulmonary embolism or proximal deep vein thrombosis present on admission; cases in which interruption of vena cava occurs before or on the same day as the first operating room procedure; and obstetric discharges.</t>
  </si>
  <si>
    <t>Claims/Provider Attestation</t>
  </si>
  <si>
    <t>Percentage of patients undergoing a screening mammogram whose information is entered into a reminder system with a target due date for the next mammogram</t>
  </si>
  <si>
    <t>Admissions for a principal diagnosis of diabetes without mention of short-term (ketoacidosis, hyperosmolarity, or coma) or long-term (renal, eye, neurological, circulatory, or other unspecified) complications per 100,000 population, ages 18 years and older. Excludes obstetric admissions and transfers from other institutions.</t>
  </si>
  <si>
    <t>Uncontrolled Diabetes Admission Rate (PQI-14)</t>
  </si>
  <si>
    <t>0649</t>
  </si>
  <si>
    <t>Timely Transmission of Transition Record</t>
  </si>
  <si>
    <t>uses same data reported through NHSN as NQF #0753 and similar methodology for SIR calculations
http://www.cdc.gov/nhsn/PDFs/PSCManual/9pscSSIcurrent.pdf</t>
  </si>
  <si>
    <t>Adolescent and Pediatric</t>
  </si>
  <si>
    <t>Percentage of patients 18 years of age or older without carotid territory neurologic or retinal symptoms within 120 days immediately proceeding carotid angioplasty and stent (CAS) placement who experience stroke or death during their hospitalization for this procedure. This measure is proposed for both hospitals and individual interventionalists. This measure is currently reported by the Vascular Quality Initiative (VQI) Registry.</t>
  </si>
  <si>
    <t>Percentage of patients age 18 or older without carotid territory neurologic or retinal symptoms within the one year immediately preceding carotid endarterectomy (CEA) who experience stroke or death following surgery while in the hospital. This measure is proposed for both hospitals and individual surgeons. This measure is presently reported by the Vascular Quality Initiative (VQI) registry.</t>
  </si>
  <si>
    <t>Percentage of patients with quantitative breast tumor HER2 IHC evaluation using the ASCO/CAP recommended manual system or a computer-assisted system consistent with the optimal algorithm for HER2 testing as described in the current ASCO/CAP guidelines.</t>
  </si>
  <si>
    <t>2800</t>
  </si>
  <si>
    <t>Medication Reconciliation Post-Discharge</t>
  </si>
  <si>
    <t>Percentage of adolescent females 16–20 years of age who were screened unnecessarily for cervical cancer</t>
  </si>
  <si>
    <t>Yes (Orthopedics)</t>
  </si>
  <si>
    <t>1741</t>
  </si>
  <si>
    <t>The following 6 composites and 1 single-item measure are generated from the Consumer Assessment of Healthcare Providers and Systems (CAHPS®) Surgical Care Survey. Each measure is used to assess a particular domain of surgical care quality from the patient’s perspective.
Measure 1: Information to help you prepare for surgery (2 items)
Measure 2: How well surgeon communicates with patients before surgery (4 items) 
Measure 3: Surgeon’s attentiveness on day of surgery (2 items) 
Measure 4: Information to help you recover from surgery (4 items) 
Measure 5: How well surgeon communicates with patients after surgery (4 items) 
Measure 6: Helpful, courteous, and respectful staff at surgeon’s office (2 items) 
Measure 7: Rating of surgeon (1 item)
The Consumer Assessment of Healthcare Providers and Systems (CAHPS®) Surgical Care Survey 
is administered to adult patients (age 18 and over) having had a major surgery as defined by CPT codes (90 day globals) within 3 to 6 months prior to the start of the survey.</t>
  </si>
  <si>
    <t>Yes (OB/GYN)</t>
  </si>
  <si>
    <t>1395</t>
  </si>
  <si>
    <t>Chlamydia Screening and Follow-Up</t>
  </si>
  <si>
    <t>Percentage of female adolescents 18 years of age who had a chlamydia screening test with proper follow-up</t>
  </si>
  <si>
    <t>0567</t>
  </si>
  <si>
    <t>Appropriate Work-Up Prior to Endometrial Ablation Procedure</t>
  </si>
  <si>
    <t>Health Benchmarks - IMS Health</t>
  </si>
  <si>
    <t>Percentage of women who had an endometrial ablation procedure and who received endometrial sampling or hysteroscopy with biopsy during the year prior to the index date (inclusive of the index date)</t>
  </si>
  <si>
    <t>0470</t>
  </si>
  <si>
    <t>Incidence of Episiotomy</t>
  </si>
  <si>
    <t>Christiana Care Health System</t>
  </si>
  <si>
    <t>Percentage of vaginal deliveries (excluding those coded with shoulder dystocia) during which an episiotomy is performed</t>
  </si>
  <si>
    <t>0559</t>
  </si>
  <si>
    <t>Percentage of female patients, age &gt;18 at diagnosis, who have their first diagnosis of breast cancer (epithelial malignancy), at AJCC stage T1cN0M0 (tumor greater than 1 cm), or Stage IB -III, whose primary tumor is progesterone and estrogen receptor negative recommended for multiagent chemotherapy (recommended or administered) within 4 months (120 days) of diagnosis</t>
  </si>
  <si>
    <t>Yes (Oncology)</t>
  </si>
  <si>
    <t>1857</t>
  </si>
  <si>
    <t>1858</t>
  </si>
  <si>
    <t>HER2 Negative or Undocumented Breast Cancer Patients Spared Treatment with HER2-targeted Therapies</t>
  </si>
  <si>
    <t>American Society of Clinical Oncology</t>
  </si>
  <si>
    <t>Proportion of female patients (aged 18 years and older) with breast cancer who are human epidermal growth factor receptor 2 (HER2)/neu negative who are not administered HER2-targeted therapies</t>
  </si>
  <si>
    <t>Trastuzumab Administered to Patients with AJCC Stage I (T1c) – III and Human Epidermal Growth Factor Receptor 2 (HER2) Positive Breast Cancer who Receive Adjuvant Chemotherapy</t>
  </si>
  <si>
    <t>Percentage of adult patients (aged 18 or over) with invasive breast cancer that is HER2/neu positive who are administered trastuzumab</t>
  </si>
  <si>
    <t>0223</t>
  </si>
  <si>
    <t>Percentage of patients under the age of 80 with AJCC III (lymph node positive) colon cancer for whom adjuvant chemotherapy is recommended and not received or administered within 4 months (120 days) of diagnosis.</t>
  </si>
  <si>
    <t>1859</t>
  </si>
  <si>
    <t>Percentage of adult patients (aged 18 or over) with metastatic colorectal cancer who receive anti-epidermal growth factor receptor monoclonal antibody therapy for whom KRAS gene mutation testing was performed</t>
  </si>
  <si>
    <t>KRAS Gene Mutation Testing Performed for Patients with Metastatic Colorectal Cancer who Receive Anti-Epidermal Growth Factor Receptor Monoclonal Antibody Therapy</t>
  </si>
  <si>
    <t>1860</t>
  </si>
  <si>
    <t>Patients with Metastatic Colorectal Cancer and KRAS Gene Mutation Spared Treatment with Anti-Epidermal Growth Factor Receptor Monoclonal Antibodies</t>
  </si>
  <si>
    <t>Percentage of adult patients (aged 18 or over) with metastatic colorectal cancer and KRAS gene mutation spared treatment with anti-EGFR monoclonal antibodies</t>
  </si>
  <si>
    <t>0210</t>
  </si>
  <si>
    <t>0211</t>
  </si>
  <si>
    <t>0213</t>
  </si>
  <si>
    <t>0215</t>
  </si>
  <si>
    <t>0216</t>
  </si>
  <si>
    <t>Proportion of patients who died from cancer receiving chemotherapy in the last 14 days of life</t>
  </si>
  <si>
    <t>Proportion of Patients who Died from Cancer Receiving Chemotherapy in the Last 14 Days of Life</t>
  </si>
  <si>
    <t>Proportion of patients who died from cancer with more than one emergency department visit in the last 30 days of life</t>
  </si>
  <si>
    <t>Proportion of Patients who Died from Cancer with More than One Emergency Department Visit in the Last 30 Days of Life</t>
  </si>
  <si>
    <t>Proportion of patients who died from cancer admitted to the ICU in the last 30 days of life</t>
  </si>
  <si>
    <t>Proportion of patients who died from cancer not admitted to hospice</t>
  </si>
  <si>
    <t>Proportion of patients who died from cancer, and admitted to hospice and spent less than 3 days there</t>
  </si>
  <si>
    <t>Proportion of Patients who Died from Cancer Admitted to the ICU in the Last 30 Days of Life</t>
  </si>
  <si>
    <t>Proportion of Patients who Died from Cancer not Admitted to Hospice</t>
  </si>
  <si>
    <t>Proportion of Patients who Died from Cancer Admitted to Hospice for Less than 3 Days</t>
  </si>
  <si>
    <t>Yes (HIV/Hepatitis C)</t>
  </si>
  <si>
    <t>0579</t>
  </si>
  <si>
    <t>Annual Cervical Cancer Screening or Follow-Up in High-Risk Women</t>
  </si>
  <si>
    <t>Resolution Health, Inc.</t>
  </si>
  <si>
    <t>Percentage of women age 12 to 65 diagnosed with cervical dysplasia (CIN 2), cervical carcinoma-in-situ, or HIV/AIDS prior to the measurement year, and who still have a cervix, who had a cervical CA screen during the measurement year</t>
  </si>
  <si>
    <t>HIV Screening of STI Patients</t>
  </si>
  <si>
    <t>Percentage of patients diagnosed with an acute STI who were tested for HIV</t>
  </si>
  <si>
    <t>Yes (Gastroenterology)</t>
  </si>
  <si>
    <t>Yes (Cardiovascular)</t>
  </si>
  <si>
    <t>0119</t>
  </si>
  <si>
    <t>Risk-Adjusted Operative Mortality for CABG</t>
  </si>
  <si>
    <t>Percent of patients aged 18 years and older undergoing isolated CABG who die, including both 1) all deaths occurring during the hospitalization in which the CABG was performed, even if after 30 days, and 2) those deaths occurring after discharge from the hospital, but within 30 days of the procedure</t>
  </si>
  <si>
    <t>2514</t>
  </si>
  <si>
    <t>Risk-Adjusted Coronary Artery Bypass Graft (CABG) Readmission Rate</t>
  </si>
  <si>
    <t>Risk-adjusted percentage of Medicare fee-for-service beneficiaries aged 65 and older who undergo isolated coronary artery bypass grafting (CABG) and are discharged alive but have a subsequent acute care hospital inpatient admission within 30 days of the date of discharge from the CABG hospitalization.</t>
  </si>
  <si>
    <t>0536</t>
  </si>
  <si>
    <t>0535</t>
  </si>
  <si>
    <t>This measure estimates hospital risk-standardized 30-day all-cause mortality rate following percutaneous coronary intervention (PCI) among patients who are 18 years of age or older without STEMI and without cardiogenic shock at the time of procedure. The measure uses clinical data available in the National Cardiovascular Data Registry (NCDR) CathPCI Registry for risk adjustment. For the purpose of development and testing, the measure used a Medicare fee-for-service (FFS) population of patients 65 years of age or older with a PCI. However, the measure is designed to be used in the broader population of PCI patients.</t>
  </si>
  <si>
    <t>This measure estimates hospital risk-standardized 30-day all-cause mortality rate following percutaneous coronary intervention (PCI) among patients who are 18 years of age or older with STEMI or cardiogenic shock at the time of procedure. The measure uses clinical data available in the National Cardiovascular Data Registry (NCDR) CathPCI Registry for risk adjustment. For the purpose of development, the measure cohort was derived in a Medicare fee-for-service (FFS) population of patients 65 years of age or older with a PCI. For the purpose of development and testing, the measure used a Medicare fee-for-service (FFS) population of patients 65 years of age or older with a PCI. However, the measure is designed to be used in the broader population of PCI patients.</t>
  </si>
  <si>
    <t>30-day All-cause Risk-standardized Mortality Rate Following Percutaneous Coronary Intervention (PCI) for Patients without ST Segment Elevation Myocardial Infarction (STEMI) and without Cardiogenic Shock</t>
  </si>
  <si>
    <t>30-day All-cause Risk-standardized Mortality Rate Following Percutaneous Coronary Intervention (PCI) for Patients with ST Segment Elevation Myocardial Infarction (STEMI) or Cardiogenic Shock</t>
  </si>
  <si>
    <t>0964</t>
  </si>
  <si>
    <t>Therapy with Aspirin, P2Y12 Inhibitor, and Statin at Discharge following PCI in Eligible Patients</t>
  </si>
  <si>
    <t>Patients undergoing PCI who receive prescriptions for all medications (aspirin, P2Y12 and statins) for which they are eligible for at discharge</t>
  </si>
  <si>
    <t>Composite</t>
  </si>
  <si>
    <t>2459</t>
  </si>
  <si>
    <t>In-hospital Risk Adjusted Rate of Bleeding Events for Patients Undergoing PCI</t>
  </si>
  <si>
    <t>0694</t>
  </si>
  <si>
    <t>Hospital Risk-Standardized Complication Rate following Implantation of Implantable Cardioverter-Defibrillator (ICD)</t>
  </si>
  <si>
    <t>This measure provides hospital specific risk-standardized rates of procedural complications following the implantation of an ICD in patients at least 65 years of age. The measure uses clinical data available in the National Cardiovascular Data Registry (NCDR) ICD Registry for risk adjustment linked with administrative claims data using indirect patient identifiers to identify procedural complications.</t>
  </si>
  <si>
    <t>0715</t>
  </si>
  <si>
    <t>Standardized Adverse Event Ratio for Children &lt; 18 Years of Age Undergoing Cardiac Catheterization</t>
  </si>
  <si>
    <t>Ratio of observed to expected clinically important adverse events, risk-adjusted using the Catheterization for Congenital Heart Disease Adjustment for Risk Method (CHARM)</t>
  </si>
  <si>
    <t>0733</t>
  </si>
  <si>
    <t>Percent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 stratified by the five STAT Mortality Levels, a multi-institutional validated complexity stratification tool</t>
  </si>
  <si>
    <t>Operative Mortality Stratified by the 5 STAT Mortality Categories</t>
  </si>
  <si>
    <t>Yes (ACO and PCMH/Primary Care, Cardiovascular)</t>
  </si>
  <si>
    <t>Yes (ACO and PCMH/Primary Care)</t>
  </si>
  <si>
    <t>Yes (ACO and PCMH/Primary Care, OB/GYN)</t>
  </si>
  <si>
    <t>1523</t>
  </si>
  <si>
    <t>Rate of Open Repair of Abdominal Aortic Aneurysms (AAA) Where Patients Are Discharged Alive</t>
  </si>
  <si>
    <t>Percentage of asymptomatic patients undergoing open repair of abdominal aortic aneurysms (AAA)who are discharged alive. This measure is proposed for both hospitals and individual providers. At present, this measure is reported via the Vascular Quality Initiative (VQI) Registry.</t>
  </si>
  <si>
    <t>1536</t>
  </si>
  <si>
    <t>1814</t>
  </si>
  <si>
    <t>Yes (Neurology)</t>
  </si>
  <si>
    <t>2474</t>
  </si>
  <si>
    <t>2624</t>
  </si>
  <si>
    <t>Adult Primary Rhegmatogenous Retinal Detachment Surgery: No Return to the Operating Room Within 90 Days of Surgery</t>
  </si>
  <si>
    <t>Patients aged 18 years and older who had surgery for primary rhegmatogenous retinal detachment who did not require a return to the operating room within 90 days of surgery</t>
  </si>
  <si>
    <t>Adult Primary Rhegmatogenous Retinal Detachment Surgery: Visual Acuity Improvement Within 90 Days of Surgery</t>
  </si>
  <si>
    <t>Patients aged 18 years and older who had surgery for primary rhegmatogenous retinal detachment and achieved an improvement in their visual acuity, from their preoperative level, within 90 days of surgery in the operative eye</t>
  </si>
  <si>
    <t>Percentage of female adolescents 16 years of age who had a chlamydia screening test with proper follow-up during the measurement period</t>
  </si>
  <si>
    <t>Dementia: Cognitive Assessment</t>
  </si>
  <si>
    <t>Proportion of Patients Sustaining a Bowel Injury at the time of any Pelvic Organ Prolapse Repair</t>
  </si>
  <si>
    <t>Percentage of patients undergoing surgical repair of pelvic organ prolapse that is complicated by a bowel injury at the time of index surgery that is recognized intraoperatively or within 1 month after surgery</t>
  </si>
  <si>
    <t>Parkinson's Disease: Psychiatric Symptoms Assessment for Patients with Parkinson's Disease</t>
  </si>
  <si>
    <t>All patients with a diagnosis of Parkinson's disease who were assessed for psychiatric symptoms (e.g., psychosis, depression, anxiety disorder, apathy, or impulse control disorder) in the last 12 months</t>
  </si>
  <si>
    <t>Yes (Gastroenterology, HIV/Hepatitis C)</t>
  </si>
  <si>
    <t>Implantable Cardioverter-Defibrillator (ICD) Complications Rate (HRS-3)</t>
  </si>
  <si>
    <t>Appropriate Follow-up Imaging for Incidental Thyroid Nodules in Patients</t>
  </si>
  <si>
    <t>Percentage of final reports for computed tomography (CT), CT angiography (CTA) or magnetic resonance imaging (MRI) or magnetic resonance angiogram (MRA) studies of the chest or neck or ultrasound of the neck for patients aged 18 years and older with no known thyroid disease with a thyroid nodule &amp;lt; 1.0 cm noted incidentally with follow-up imaging recommended</t>
  </si>
  <si>
    <t>Percentage of biopsies with a diagnosis of cutaneous Basal Cell Carcinoma (BCC) and Squamous Cell Carcinoma (SCC) (including in situ disease) in which the pathologist communicates results to the clinician within 7 days of  biopsy date</t>
  </si>
  <si>
    <t>Ischemic Vascular Disease (IVD) All or None Outcome Measure (Optimal Control)</t>
  </si>
  <si>
    <t>Wisconsin Collaborative for Healthcare Quality</t>
  </si>
  <si>
    <t>The IVD All-or-None Measure is one outcome measure (optimal control). The measure contains four goals. All four goals within a measure must be reached in order to meet that measure. The numerator for the all-or-none measure should be collected from the organization's total IVD denominator. All-or-None Outcome Measure (Optimal Control) - Using the IVD denominator optimal results include: 
-Most recent blood pressure (BP) measurement is less than 140/90 mm Hg -- And 
-Most recent tobacco status is Tobacco Free -- And 
-Daily Aspirin or Other Antiplatelet Unless Contraindicated -- And 
-Statin Use</t>
  </si>
  <si>
    <t>093</t>
  </si>
  <si>
    <t>134</t>
  </si>
  <si>
    <t>CMS Quality ID</t>
  </si>
  <si>
    <t>091</t>
  </si>
  <si>
    <t>383</t>
  </si>
  <si>
    <t>122</t>
  </si>
  <si>
    <t>329</t>
  </si>
  <si>
    <t>330</t>
  </si>
  <si>
    <t>403</t>
  </si>
  <si>
    <t>325</t>
  </si>
  <si>
    <t>107</t>
  </si>
  <si>
    <t>384</t>
  </si>
  <si>
    <t>385</t>
  </si>
  <si>
    <t>331</t>
  </si>
  <si>
    <t>332</t>
  </si>
  <si>
    <t>333</t>
  </si>
  <si>
    <t>334</t>
  </si>
  <si>
    <t>439</t>
  </si>
  <si>
    <t>140</t>
  </si>
  <si>
    <t>014</t>
  </si>
  <si>
    <t>386</t>
  </si>
  <si>
    <t>354</t>
  </si>
  <si>
    <t>404</t>
  </si>
  <si>
    <t>387</t>
  </si>
  <si>
    <t>009</t>
  </si>
  <si>
    <t>421</t>
  </si>
  <si>
    <t>Appropriate Assessment of Retrievable Inferior Vena Cava (IVC) Filters for Removal</t>
  </si>
  <si>
    <t>405</t>
  </si>
  <si>
    <t>406</t>
  </si>
  <si>
    <t>320</t>
  </si>
  <si>
    <t>066</t>
  </si>
  <si>
    <t>065</t>
  </si>
  <si>
    <t>407</t>
  </si>
  <si>
    <t>448</t>
  </si>
  <si>
    <t>326</t>
  </si>
  <si>
    <t>249</t>
  </si>
  <si>
    <t>440</t>
  </si>
  <si>
    <t>265</t>
  </si>
  <si>
    <t>367</t>
  </si>
  <si>
    <t>099</t>
  </si>
  <si>
    <t>112</t>
  </si>
  <si>
    <t>321</t>
  </si>
  <si>
    <t>243</t>
  </si>
  <si>
    <t>322</t>
  </si>
  <si>
    <t>323</t>
  </si>
  <si>
    <t>324</t>
  </si>
  <si>
    <t>047</t>
  </si>
  <si>
    <t>388</t>
  </si>
  <si>
    <t>389</t>
  </si>
  <si>
    <t>191</t>
  </si>
  <si>
    <t>303</t>
  </si>
  <si>
    <t>192</t>
  </si>
  <si>
    <t>304</t>
  </si>
  <si>
    <t>382</t>
  </si>
  <si>
    <t>282</t>
  </si>
  <si>
    <t>240</t>
  </si>
  <si>
    <t>378</t>
  </si>
  <si>
    <t>447</t>
  </si>
  <si>
    <t>310</t>
  </si>
  <si>
    <t>051</t>
  </si>
  <si>
    <t>052</t>
  </si>
  <si>
    <t>409</t>
  </si>
  <si>
    <t>374</t>
  </si>
  <si>
    <t>185</t>
  </si>
  <si>
    <t>100</t>
  </si>
  <si>
    <t>113</t>
  </si>
  <si>
    <t>024</t>
  </si>
  <si>
    <t>236</t>
  </si>
  <si>
    <t>165</t>
  </si>
  <si>
    <t>167</t>
  </si>
  <si>
    <t>044</t>
  </si>
  <si>
    <t>164</t>
  </si>
  <si>
    <t>166</t>
  </si>
  <si>
    <t>168</t>
  </si>
  <si>
    <t>043</t>
  </si>
  <si>
    <t>007</t>
  </si>
  <si>
    <t>118</t>
  </si>
  <si>
    <t>006</t>
  </si>
  <si>
    <t>288</t>
  </si>
  <si>
    <t>281</t>
  </si>
  <si>
    <t>286</t>
  </si>
  <si>
    <t>284</t>
  </si>
  <si>
    <t>283</t>
  </si>
  <si>
    <t>411</t>
  </si>
  <si>
    <t>370</t>
  </si>
  <si>
    <t>371</t>
  </si>
  <si>
    <t>126</t>
  </si>
  <si>
    <t>127</t>
  </si>
  <si>
    <t>163</t>
  </si>
  <si>
    <t>117</t>
  </si>
  <si>
    <t>001</t>
  </si>
  <si>
    <t>119</t>
  </si>
  <si>
    <t>019</t>
  </si>
  <si>
    <t>018</t>
  </si>
  <si>
    <t>130</t>
  </si>
  <si>
    <t>412</t>
  </si>
  <si>
    <t>413</t>
  </si>
  <si>
    <t>181</t>
  </si>
  <si>
    <t>415</t>
  </si>
  <si>
    <t>416</t>
  </si>
  <si>
    <t>414</t>
  </si>
  <si>
    <t>155, 154, 318</t>
  </si>
  <si>
    <t>444</t>
  </si>
  <si>
    <t>434</t>
  </si>
  <si>
    <t>391</t>
  </si>
  <si>
    <t>366</t>
  </si>
  <si>
    <t>182</t>
  </si>
  <si>
    <t>376</t>
  </si>
  <si>
    <t>375</t>
  </si>
  <si>
    <t>377</t>
  </si>
  <si>
    <t>222</t>
  </si>
  <si>
    <t>219</t>
  </si>
  <si>
    <t>223</t>
  </si>
  <si>
    <t>218</t>
  </si>
  <si>
    <t>217</t>
  </si>
  <si>
    <t>220</t>
  </si>
  <si>
    <t>221</t>
  </si>
  <si>
    <t>008</t>
  </si>
  <si>
    <t>005</t>
  </si>
  <si>
    <t>070</t>
  </si>
  <si>
    <t>069</t>
  </si>
  <si>
    <t>067</t>
  </si>
  <si>
    <t>068</t>
  </si>
  <si>
    <t>390</t>
  </si>
  <si>
    <t>401</t>
  </si>
  <si>
    <t>449</t>
  </si>
  <si>
    <t>340</t>
  </si>
  <si>
    <t>338</t>
  </si>
  <si>
    <t>160</t>
  </si>
  <si>
    <t>205</t>
  </si>
  <si>
    <t>373</t>
  </si>
  <si>
    <t>262</t>
  </si>
  <si>
    <t>394</t>
  </si>
  <si>
    <t>348</t>
  </si>
  <si>
    <t>271</t>
  </si>
  <si>
    <t>275</t>
  </si>
  <si>
    <t>305</t>
  </si>
  <si>
    <t>441</t>
  </si>
  <si>
    <t>204</t>
  </si>
  <si>
    <t>451</t>
  </si>
  <si>
    <t>395</t>
  </si>
  <si>
    <t>396</t>
  </si>
  <si>
    <t>372</t>
  </si>
  <si>
    <t>335</t>
  </si>
  <si>
    <t>336</t>
  </si>
  <si>
    <t>046</t>
  </si>
  <si>
    <t>397</t>
  </si>
  <si>
    <t>137</t>
  </si>
  <si>
    <t>138</t>
  </si>
  <si>
    <t>224</t>
  </si>
  <si>
    <t>443</t>
  </si>
  <si>
    <t>147</t>
  </si>
  <si>
    <t>144</t>
  </si>
  <si>
    <t>143</t>
  </si>
  <si>
    <t>156</t>
  </si>
  <si>
    <t>446</t>
  </si>
  <si>
    <t>408</t>
  </si>
  <si>
    <t>398</t>
  </si>
  <si>
    <t>364</t>
  </si>
  <si>
    <t>362</t>
  </si>
  <si>
    <t>360</t>
  </si>
  <si>
    <t>361</t>
  </si>
  <si>
    <t>363</t>
  </si>
  <si>
    <t>359</t>
  </si>
  <si>
    <t>109</t>
  </si>
  <si>
    <t>418</t>
  </si>
  <si>
    <t>419</t>
  </si>
  <si>
    <t>131</t>
  </si>
  <si>
    <t>342</t>
  </si>
  <si>
    <t>291</t>
  </si>
  <si>
    <t>294</t>
  </si>
  <si>
    <t>290</t>
  </si>
  <si>
    <t>293</t>
  </si>
  <si>
    <t>358</t>
  </si>
  <si>
    <t>452</t>
  </si>
  <si>
    <t>327</t>
  </si>
  <si>
    <t>328</t>
  </si>
  <si>
    <t>428</t>
  </si>
  <si>
    <t>429</t>
  </si>
  <si>
    <t>422</t>
  </si>
  <si>
    <t>423</t>
  </si>
  <si>
    <t>023</t>
  </si>
  <si>
    <t>424</t>
  </si>
  <si>
    <t>021</t>
  </si>
  <si>
    <t>425</t>
  </si>
  <si>
    <t>111</t>
  </si>
  <si>
    <t>426</t>
  </si>
  <si>
    <t>427</t>
  </si>
  <si>
    <t>369</t>
  </si>
  <si>
    <t>263</t>
  </si>
  <si>
    <t>076</t>
  </si>
  <si>
    <t>430</t>
  </si>
  <si>
    <t>128</t>
  </si>
  <si>
    <t>110</t>
  </si>
  <si>
    <t>317</t>
  </si>
  <si>
    <t>226</t>
  </si>
  <si>
    <t>431</t>
  </si>
  <si>
    <t>432</t>
  </si>
  <si>
    <t>379</t>
  </si>
  <si>
    <t>012</t>
  </si>
  <si>
    <t>141</t>
  </si>
  <si>
    <t>433</t>
  </si>
  <si>
    <t>457</t>
  </si>
  <si>
    <t>455</t>
  </si>
  <si>
    <t>456</t>
  </si>
  <si>
    <t>454</t>
  </si>
  <si>
    <t>453</t>
  </si>
  <si>
    <t>104</t>
  </si>
  <si>
    <t>102</t>
  </si>
  <si>
    <t>410</t>
  </si>
  <si>
    <t>435</t>
  </si>
  <si>
    <t>251</t>
  </si>
  <si>
    <t>436</t>
  </si>
  <si>
    <t>250</t>
  </si>
  <si>
    <t>145</t>
  </si>
  <si>
    <t>146</t>
  </si>
  <si>
    <t>225</t>
  </si>
  <si>
    <t>195</t>
  </si>
  <si>
    <t>344</t>
  </si>
  <si>
    <t>260</t>
  </si>
  <si>
    <t>347</t>
  </si>
  <si>
    <t>259</t>
  </si>
  <si>
    <t>417</t>
  </si>
  <si>
    <t>258</t>
  </si>
  <si>
    <t>345</t>
  </si>
  <si>
    <t>346</t>
  </si>
  <si>
    <t>437</t>
  </si>
  <si>
    <t>261</t>
  </si>
  <si>
    <t>255</t>
  </si>
  <si>
    <t>179</t>
  </si>
  <si>
    <t>178</t>
  </si>
  <si>
    <t>180</t>
  </si>
  <si>
    <t>177</t>
  </si>
  <si>
    <t>176</t>
  </si>
  <si>
    <t>445</t>
  </si>
  <si>
    <t>343</t>
  </si>
  <si>
    <t>039</t>
  </si>
  <si>
    <t>264</t>
  </si>
  <si>
    <t>279</t>
  </si>
  <si>
    <t>276</t>
  </si>
  <si>
    <t>278</t>
  </si>
  <si>
    <t>277</t>
  </si>
  <si>
    <t>257</t>
  </si>
  <si>
    <t>438</t>
  </si>
  <si>
    <t>032</t>
  </si>
  <si>
    <t>187</t>
  </si>
  <si>
    <t>357</t>
  </si>
  <si>
    <t>402</t>
  </si>
  <si>
    <t>353</t>
  </si>
  <si>
    <t>352</t>
  </si>
  <si>
    <t>350</t>
  </si>
  <si>
    <t>351</t>
  </si>
  <si>
    <t>450</t>
  </si>
  <si>
    <t>337</t>
  </si>
  <si>
    <t>254</t>
  </si>
  <si>
    <t>356</t>
  </si>
  <si>
    <t>355</t>
  </si>
  <si>
    <t>048</t>
  </si>
  <si>
    <t>050</t>
  </si>
  <si>
    <t>238</t>
  </si>
  <si>
    <t>312</t>
  </si>
  <si>
    <t>420</t>
  </si>
  <si>
    <t>239</t>
  </si>
  <si>
    <t>393</t>
  </si>
  <si>
    <t>458</t>
  </si>
  <si>
    <t>Chronic Obstructive Pulmonary Disease (COPD): Long-Acting Inhaled Bronchodilator Therapy</t>
  </si>
  <si>
    <t>392</t>
  </si>
  <si>
    <t>309</t>
  </si>
  <si>
    <t>2872</t>
  </si>
  <si>
    <t>2903</t>
  </si>
  <si>
    <t>Contraceptive Care – Most &amp; Moderately Effective Methods</t>
  </si>
  <si>
    <t>Percentage of women aged 15-44 years at risk of unintended pregnancy that is provided a most effective (i.e., sterilization, implants, intrauterine devices or systems (IUD/IUS)) or moderately effective (i.e., injectables, oral pills, patch, ring, or diaphragm) FDA-approved methods of contraception.
The proposed measure is an intermediate outcome measure because it represents a decision that is made at the end of a clinical encounter about the type of contraceptive method a woman will use, and because of the strong association between type of contraceptive method used and risk of unintended pregnancy.</t>
  </si>
  <si>
    <t>Yes (ED Visits Only)</t>
  </si>
  <si>
    <t>Yes (Ages 19-64)</t>
  </si>
  <si>
    <t>Yes (Ages 5-18)</t>
  </si>
  <si>
    <t>2940</t>
  </si>
  <si>
    <t>2951</t>
  </si>
  <si>
    <t>2950</t>
  </si>
  <si>
    <t>Rate per 1,000 individuals age 19 and older without cancer receiving prescriptions for opioids with a daily dosage greater than 120mg morphine equivalent dose (MED) for 90 consecutive days or longer, AND who received opioid prescriptions from four (4) or more prescribers AND four (4) or more pharmacies.</t>
  </si>
  <si>
    <t>Rate per 1,000 individuals age 19 and older without cancer receiving prescriptions for opioids from four (4) or more prescribers AND four (4) or more pharmacies.</t>
  </si>
  <si>
    <t>https://www.cms.gov/Regulations-and-Guidance/Legislation/EHRIncentivePrograms/eCQM_Library.html</t>
  </si>
  <si>
    <t>CMS Electronic Clinical Quality Measures (eCQMs) for Eligible Professionals (EP)/Eligible Clinicians</t>
  </si>
  <si>
    <t>Centers for Medicare &amp; Medicaid Services - Post-Acute Care Payment Reform Demonstration</t>
  </si>
  <si>
    <t>Bone Density Evaluation for Patients with Prostate Cancer and Receiving Androgen Deprivation Therapy</t>
  </si>
  <si>
    <t>Yes (Communication with Nurses, Communication with Doctors, Responsiveness of Hospital Staff, Communication about Medicines, Cleanliness and Quietness of Hospital Environment, Discharge Information, Overall Rating of Hospital, 3-Item Care Transition)</t>
  </si>
  <si>
    <t>https://www.catalyze.org/product/quality-measures-matter-2/</t>
  </si>
  <si>
    <t>Cigarette Smoking Prevalence</t>
  </si>
  <si>
    <t>Assessments for Children in DHS Custody</t>
  </si>
  <si>
    <t>Disparity Measure: Emergency Department Utilization among Members with Mental Illness</t>
  </si>
  <si>
    <t>http://www.ohic.ri.gov/ohic-measure%20alignment.php</t>
  </si>
  <si>
    <t>Yes (0418e)</t>
  </si>
  <si>
    <t>Minnesota Integrated Health Partnership Measures</t>
  </si>
  <si>
    <t>Asthma Education and Self-Management</t>
  </si>
  <si>
    <t>Optimal Vascular Care</t>
  </si>
  <si>
    <t>Maternity Care: Cesarean Section</t>
  </si>
  <si>
    <t>Percentage of nulliparous women with a term, singleton baby in a vertex position delivered by cesarean section
More information can be found here: http://www.health.state.mn.us/healthreform/measurement/measures/index.html</t>
  </si>
  <si>
    <t>Pediatric Preventive Care: Adolescent Mental Health and/or Depression Screening</t>
  </si>
  <si>
    <t>Controlling Blood Pressure for People with Hypertension</t>
  </si>
  <si>
    <t>Percentage of members 18–85 years of age who had a diagnosis of hypertension (HTN) and whose BP was adequately controlled during the measurement year based on the following criteria:
• Members 18–59 years of age without a diagnosis of diabetes whose BP was &lt;140/90 mm Hg.
• Members 60–85 years of age without a diagnosis of diabetes whose BP was &lt;150/90 mm Hg.
Report each of the two rates separately and as a total rate (members 18-85 years of age adequately controlled based on their age).</t>
  </si>
  <si>
    <t>Cervical Cancer Overscreening</t>
  </si>
  <si>
    <t>Yes (Combo 2)</t>
  </si>
  <si>
    <t>Yes (Combo 10)</t>
  </si>
  <si>
    <t>0329</t>
  </si>
  <si>
    <t>Risk-Adjusted 30-Day All-Cause Readmission Rate</t>
  </si>
  <si>
    <t>United Health Group</t>
  </si>
  <si>
    <t>The existing NQF-endorsed measure provides a means for determining the risk-adjusted readmission rate for a selected adult target population and can be applied for any desired timeframe. Readmission rate is defined as the percentage of acute inpatient discharges during the measurement period followed by an acute inpatient admission for any diagnosis to any hospital within 30 days
We are proposing to change the measure and offer a risk factor approach. This method allows for calculation of a risk-adjusted readmission rate for use in two different ways: 1) retrospective analysis of hospital (or other study population) performance determination and 2) in a real-time Electronic Health Record (EHR) environment, analysis to determine the readmission risk factor for each inpatient admission.</t>
  </si>
  <si>
    <t>Otitis Media with Effusion (OME): Systemic Antimicrobials-Avoidance of Inappropriate Use</t>
  </si>
  <si>
    <t>Percentage of patients aged 2 months through 12 years with a diagnosis of OME who were not prescribed systemic antimicrobials</t>
  </si>
  <si>
    <t>0657</t>
  </si>
  <si>
    <t>464</t>
  </si>
  <si>
    <t>467</t>
  </si>
  <si>
    <t>Prevention of Post-Operative Vomiting (POV) - Combination Therapy (Pediatrics)</t>
  </si>
  <si>
    <t>Patients determined as having prostate cancer who are currently starting or undergoing androgen deprivation therapy (ADT), for an anticipated period of 12 months or greater and who receive an initial bone density evaluation. The bone density evaluation must be prior to the start of ADT or within 3 months of the start of ADT</t>
  </si>
  <si>
    <t>Percentage of patients aged 3 through 17 years, who undergo a procedure under general anesthesia in which an inhalational anesthetic is used for maintenance AND who have two or more risk factors for post-operative vomiting (POV), who receive combination therapy consisting of at least two prophylactic pharmacologic anti-emetic agents of different classes preoperatively and/or intraoperatively</t>
  </si>
  <si>
    <t>459</t>
  </si>
  <si>
    <t>460</t>
  </si>
  <si>
    <t>461</t>
  </si>
  <si>
    <t>462</t>
  </si>
  <si>
    <t>463</t>
  </si>
  <si>
    <t>Oregon Urology Institute</t>
  </si>
  <si>
    <t>Uterine Artery Embolization Technique: Documentation of Angiographic Endpoints and Interrogation of Ovarian Arteries</t>
  </si>
  <si>
    <t>Documentation of angiographic endpoints of embolization AND the documentation of embolization strategies in the presence of unilateral or bilateral absent uterine arteries.</t>
  </si>
  <si>
    <t>465</t>
  </si>
  <si>
    <t>Society of Interventional Radiology</t>
  </si>
  <si>
    <t>Use of Certified EHR Technology</t>
  </si>
  <si>
    <t>Post Discharge Continuing Care Plan Transmitted – Overall Rate (HBIPS-7)</t>
  </si>
  <si>
    <t>Multiple Antipsychotic Medications at Discharge With Appropriate Justification – Overall Rate (HBIPS-5)</t>
  </si>
  <si>
    <t>Hours of Physical Restraint Use (HBIPS-2)</t>
  </si>
  <si>
    <t>Hours of Seclusion (HBIPS-3)</t>
  </si>
  <si>
    <t>Safe Surgery Checklist (ASC-6)</t>
  </si>
  <si>
    <t>Yes (OP-31)</t>
  </si>
  <si>
    <t>Cataracts: Improvement in Patient’s Visual Function within 90 Days Following Cataract Surgery (ASC-11)</t>
  </si>
  <si>
    <t>This is a staff survey designed to help hospitals assess the culture of safety in their institutions. Since then, hundreds of hospitals across the United States and internationally have implemented the survey.
For more information, visit: https://www.ahrq.gov/sops/quality-patient-safety/patientsafetyculture/hospital/index.html</t>
  </si>
  <si>
    <t>Patient Safety Culture (SM-HS-PATIENT-SAF)</t>
  </si>
  <si>
    <t>Percentage of patients, regardless of age, with a diagnosis of painful bone metastases and no history of previous radiation who receive external beam radiation therapy (EBRT) with an acceptable fractionation scheme as defined by the guideline</t>
  </si>
  <si>
    <t>1822</t>
  </si>
  <si>
    <t>Pressure Ulcer Rate (PSI-03)</t>
  </si>
  <si>
    <t>In Hospital Fall with Hip Fracture Rate (PSI-08)</t>
  </si>
  <si>
    <t>Perioperative Hemorrhage or Hematoma Rate (PSI-09)</t>
  </si>
  <si>
    <t>Postoperative Acute Kidney Injury Requiring Dialysis (PSI-10)</t>
  </si>
  <si>
    <t>Postoperative Respiratory Failure Rate (PSI-11)</t>
  </si>
  <si>
    <t>Postoperative Sepsis Rate (PSI-13)</t>
  </si>
  <si>
    <t>Stage III or IV pressure ulcers or unstageable (secondary diagnosis) per 1,000 discharges among surgical or medical patients ages 18 years and older. Excludes stays less than 3 days; cases with a principal stage III or IV (or unstageable) pressure ulcer diagnosis; cases with a secondary diagnosis of
stage III or IV pressure ulcer (or unstageable) that is present on admission; obstetric cases; severe burns; exfoliative skin disorders</t>
  </si>
  <si>
    <t>Perioperative hemorrhage or hematoma cases involving a procedure to treat the hemorrhage or hematoma, following surgery per 1,000 surgical discharges for patients ages 18 years and older. Excludes cases with a diagnosis of coagulation disorder; cases with a principal diagnosis of perioperative hemorrhage or hematoma; cases with a secondary diagnosis of perioperative hemorrhage or hematoma present on admission; cases where the only operating room procedure is for treatment of perioperative hemorrhage or hematoma; obstetric cases.</t>
  </si>
  <si>
    <t>Postoperative respiratory failure (secondary diagnosis), prolonged mechanical ventilation, or reintubation cases per 1,000 elective surgical discharges for patients ages 18 years and older. Excludes cases with principal diagnosis for acute respiratory failure; cases with secondary diagnosis for acute respiratory failure present on admission; cases in which tracheostomy is the only operating room procedure or in which tracheostomy occurs before the first operating room procedure; cases with neuromuscular disorders; cases with laryngeal, oropharyngeal or craniofacial surgery involving significant risk of airway compromise; esophageal resection, lung cancer, lung transplant or degenerative neurological disorders; cases with respiratory or circulatory diseases; and obstetric discharges</t>
  </si>
  <si>
    <t>Postoperative sepsis cases (secondary diagnosis) per 1,000 elective surgical discharges for patients ages 18 years and older. Excludes cases with a principal diagnosis of sepsis, cases with a secondary diagnosis of sepsis present on admission, cases with a principal diagnosis of infection, cases with a secondary diagnosis of infection present on admission (only if they also have a secondary diagnosis of sepsis), obstetric discharges, and cases with missing values as listed in denominator section.</t>
  </si>
  <si>
    <t>2909</t>
  </si>
  <si>
    <t>0533</t>
  </si>
  <si>
    <t>2539</t>
  </si>
  <si>
    <t>Rate of risk-standardized, all-cause, unplanned hospital visits within 7 days of an outpatient colonoscopy among Medicare fee-for-service (FFS) patients aged 65 years and older</t>
  </si>
  <si>
    <t>Adjuvant Chemotherapy is Recommended or Administered within 4 Months (120 Days) of Diagnosis to Patients Under the Age of 80 with AJCC III (Lymph Node Positive) Colon Cancer (PCI-1)</t>
  </si>
  <si>
    <t>Combination Chemotherapy is Recommended or Administered within 4 Months (120 Days) of Diagnosis for Women Under 70 with AJCC T1cN0M0, or Stage IB - III Hormone Receptor Negative Breast Cancer (PCH-2)</t>
  </si>
  <si>
    <t>Oncology: Radiation Dose Limits to Normal Tissues (PCH-14)</t>
  </si>
  <si>
    <t>Oncology: Pain Intensity Quantified – Medical Oncology and Radiation Oncology (PCH-16)</t>
  </si>
  <si>
    <t>Prostate Cancer: Avoidance of Overuse of Bone Scan for Staging Low Risk Prostate Cancer Patients (PCH-18)</t>
  </si>
  <si>
    <t>0220</t>
  </si>
  <si>
    <t>Commission on Cancer, American College of Surgeons</t>
  </si>
  <si>
    <t>Percentage of female patients, age &gt;18 at diagnosis, who have their first diagnosis of breast cancer (epithelial malignancy), at AJCC stage T1cN0M0,IB to III, who´s primary tumor is progesterone or estrogen receptor positive with tamoxifen or third generation aromatase inhibitor (recommended or administered) within 1 year (365 days) of diagnosis</t>
  </si>
  <si>
    <t>External Beam Radiotherapy for Bone Metastases (PCH-25)</t>
  </si>
  <si>
    <t>Facility 7-Day Risk-Standardized Hospital Visit Rate after Outpatient Colonoscopy (ASC-12)</t>
  </si>
  <si>
    <t>Yes (OP-32)</t>
  </si>
  <si>
    <t>ASC Facility Volume Data on Selected ASC Surgical Procedures (ASC-7)</t>
  </si>
  <si>
    <t>Central Venous Catheter-Related Blood Stream Infection Rate (PSI-07)</t>
  </si>
  <si>
    <t>Number of acute care days spent by a patient in an ED, admitted to observation status, or admitted as an unplanned readmission for any cause within 30 days from the date of discharge from the index AMI hospitalization</t>
  </si>
  <si>
    <t>Number of acute care days spent by a patient in an ED, admitted to observation status, or admitted as an unplanned readmission for any cause within 30 days from the date of discharge from the index heart failure hospitalization</t>
  </si>
  <si>
    <t>Rhode Island OHIC Aligned Measure Set for ACOs</t>
  </si>
  <si>
    <t xml:space="preserve">
CMS Merit-based Incentive Payment System (MIPS)</t>
  </si>
  <si>
    <t>BV-231</t>
  </si>
  <si>
    <t>BV-304</t>
  </si>
  <si>
    <t>BV-546</t>
  </si>
  <si>
    <t>BV-603</t>
  </si>
  <si>
    <t>BV-629</t>
  </si>
  <si>
    <t>BV-630</t>
  </si>
  <si>
    <t>BV-631</t>
  </si>
  <si>
    <t>BV-632</t>
  </si>
  <si>
    <t>BV-633</t>
  </si>
  <si>
    <t>BV-634</t>
  </si>
  <si>
    <t>BV-635</t>
  </si>
  <si>
    <t>BV-636</t>
  </si>
  <si>
    <t>BV-637</t>
  </si>
  <si>
    <t>BV-638</t>
  </si>
  <si>
    <t>BV-639</t>
  </si>
  <si>
    <t>BV-640</t>
  </si>
  <si>
    <t>BV-641</t>
  </si>
  <si>
    <t>BV-642</t>
  </si>
  <si>
    <t>BV-643</t>
  </si>
  <si>
    <t>BV-644</t>
  </si>
  <si>
    <t>BV-645</t>
  </si>
  <si>
    <t>BV-646</t>
  </si>
  <si>
    <t>BV-647</t>
  </si>
  <si>
    <t>BV-648</t>
  </si>
  <si>
    <t>BV-649</t>
  </si>
  <si>
    <t>BV-650</t>
  </si>
  <si>
    <t>BV-651</t>
  </si>
  <si>
    <t>BV-652</t>
  </si>
  <si>
    <t>BV-653</t>
  </si>
  <si>
    <t>BV-654</t>
  </si>
  <si>
    <t>BV-655</t>
  </si>
  <si>
    <t>BV-656</t>
  </si>
  <si>
    <t>BV-657</t>
  </si>
  <si>
    <t>BV-658</t>
  </si>
  <si>
    <t>BV-659</t>
  </si>
  <si>
    <t>BV-660</t>
  </si>
  <si>
    <t>BV-661</t>
  </si>
  <si>
    <t>BV-662</t>
  </si>
  <si>
    <t>BV-663</t>
  </si>
  <si>
    <t>BV-664</t>
  </si>
  <si>
    <t>BV-665</t>
  </si>
  <si>
    <t>BV-666</t>
  </si>
  <si>
    <t>BV-667</t>
  </si>
  <si>
    <t>BV-668</t>
  </si>
  <si>
    <t>BV-669</t>
  </si>
  <si>
    <t>BV-670</t>
  </si>
  <si>
    <t>BV-671</t>
  </si>
  <si>
    <t>BV-672</t>
  </si>
  <si>
    <t>BV-673</t>
  </si>
  <si>
    <t>BV-674</t>
  </si>
  <si>
    <t>BV-675</t>
  </si>
  <si>
    <t>BV-676</t>
  </si>
  <si>
    <t>BV-677</t>
  </si>
  <si>
    <t>BV-678</t>
  </si>
  <si>
    <t>BV-679</t>
  </si>
  <si>
    <t>BV-680</t>
  </si>
  <si>
    <t>BV-681</t>
  </si>
  <si>
    <t>BV-682</t>
  </si>
  <si>
    <t>BV-683</t>
  </si>
  <si>
    <t>BV-684</t>
  </si>
  <si>
    <t>BV-685</t>
  </si>
  <si>
    <t>BV-686</t>
  </si>
  <si>
    <t>BV-688</t>
  </si>
  <si>
    <t>BV-689</t>
  </si>
  <si>
    <t>BV-690</t>
  </si>
  <si>
    <t>BV-222</t>
  </si>
  <si>
    <t>The aggregate count of selected surgical procedures – Most ASC procedures fall into one of eight categories: Eye, Gastrointestinal, Genitourinary, Musculoskeletal, Nervous System, Respiratory, Skin, and Multi-system. The eight categories and corresponding HCPCS</t>
  </si>
  <si>
    <t>BV-604</t>
  </si>
  <si>
    <t>CMS Merit-based Incentive Payment System (MIPS)</t>
  </si>
  <si>
    <t xml:space="preserve">
Minnesota Integrated Health Partnership Measures</t>
  </si>
  <si>
    <t xml:space="preserve">
Oregon CCO Incentive Measures
</t>
  </si>
  <si>
    <t>Percentage of eligible providers within a CCO’s network and service area who qualified for a “meaningful use” incentive payment during the measurement year through the Medicaid, Medicare, or
Medicare Advantage EHR Incentive Programs. 
For more information see: http://www.oregon.gov/OHA/HPA/ANALYTICS/Pages/CCO-Baseline-Data.aspx</t>
  </si>
  <si>
    <t>Percentage of children and adolescents ages 0-17 who received a mental (ages 4-17), physical (ages 0-17), and dental health (ages 1-17) assessment within 60 days of the state notifying CCOs that the children were placed into custody with
the Department of Human Services (foster care). 
For more information see: http://www.oregon.gov/OHA/HPA/ANALYTICS/Pages/CCO-Baseline-Data.aspx</t>
  </si>
  <si>
    <t>Percentage of CCO members who were enrolled in a recognized patient-centered primary care home (PCPCH)
For more information see: http://www.oregon.gov/OHA/HPA/ANALYTICS/Pages/CCO-Baseline-Data.aspx</t>
  </si>
  <si>
    <t>Percentage of children ages 6-14 who received a dental sealant during the measurement year. 
For more information, see: http://www.oregon.gov/OHA/HPA/ANALYTICS/Pages/CCO-Baseline-Data.aspx</t>
  </si>
  <si>
    <t>Percentage of women (ages 15-50) with evidence of one of the most effective or moderately effective contraceptive methods during the measurement year: IUD, implant, contraception injection, contraceptive pills, sterilization, patch, ring, or diaphragm.
For more information, see: http://www.oregon.gov/OHA/HPA/ANALYTICS/Pages/CCO-Baseline-Data.aspx</t>
  </si>
  <si>
    <t>Number of emergency department visits per 1,000 member months for members 18 years of age and older enrolled with the organization who are identified as having experienced mental illness
For more information, see: http://www.oregon.gov/OHA/HPA/ANALYTICS/Pages/CCO-Baseline-Data.aspx</t>
  </si>
  <si>
    <t>39-question survey of adult health plan members and 41-question survey of child health plan members that assesses the quality of care and services they receive. Level of analysis: health plan – HMO, PPO, Medicare, Medicaid, commercial</t>
  </si>
  <si>
    <t>Acute Care</t>
  </si>
  <si>
    <t>BV-691</t>
  </si>
  <si>
    <t>Nursing Facility Utilization</t>
  </si>
  <si>
    <t>The number of admissions to a nursing facility from the community that result in a short-term (less than 101 days) or long-term stay (greater than or equal to 101 days) during the measurement year per 1,000 enrollee months.
The following rates are reported:
• Nursing facility stay less than 101 days (short-term stay).
• Nursing facility stay greater than or equal to 101 days (long-term stay).</t>
  </si>
  <si>
    <t xml:space="preserve">
CMS Medicare Shared Savings Program (MSSP) ACO and Next Generation ACO
</t>
  </si>
  <si>
    <t>CMS Medicare Shared Savings Program (MSSP) ACO and Next Generation ACO</t>
  </si>
  <si>
    <t>Prevention/Early Detection</t>
  </si>
  <si>
    <t>Total number of patients (Age &lt; 6), who received a Fluoride Varnish application during a routine preventive health visit (with primary care medical provider). Reported for Medicaid only.</t>
  </si>
  <si>
    <t>Healthy Youth Survey</t>
  </si>
  <si>
    <t>Youth Obesity</t>
  </si>
  <si>
    <t>Percentage of 10th graders self-reporting a body mass index (BMI) of &gt;30 (calculated based on self-reported height and weight)</t>
  </si>
  <si>
    <t>Two rates will be produced: (1) the percentage of 10th graders who smoked cigarettes in the past 30 days; and (2) the percentage of 10th graders who used electronic vapor products in the past 30 days.</t>
  </si>
  <si>
    <t>Youth Substance Use</t>
  </si>
  <si>
    <t>Adult Obesity</t>
  </si>
  <si>
    <t>Age-adjusted percent of adults 18 years and older self-reporting a body mass index (BMI) of &gt;30 (calculated based on self-reported height and weight)</t>
  </si>
  <si>
    <t>Yes (Provider Communication, Coordination of Care)</t>
  </si>
  <si>
    <t>New Opioid Patient Days Supply of First Opioid Prescription</t>
  </si>
  <si>
    <t>Bree Collaborative</t>
  </si>
  <si>
    <t>Numerator: Number of patients with at least one opioid prescription in the current quarter by days supply (day supply categories: &lt;3, 4-7, 8-13 and &gt;14); 
Denominator: Patients with at least one opioid prescription in the current quarter who have no opioids prescribed in the prior quarter; Age stratify and report results for two groups: children/adolescents age 17 and younger, and adults age 18 and older</t>
  </si>
  <si>
    <t>Patients Prescribed High-Dose Chronic Opioid Therapy</t>
  </si>
  <si>
    <t>New Opioid Patients Transitioning to Chronic Opioids</t>
  </si>
  <si>
    <t>Numerator: Number of patients who are prescribed &gt;60 days supply of opioids in the current calendar quarter with at least one opioid prescription in the previous quarter, and no opioid prescription in the prior quarter. 
Denominator: Number of patients with at least one opioid prescription in the previous quarter who have no opioids prescribed in the prior quarter. Report as incidence per 1,000 population, age and sex adjusted.</t>
  </si>
  <si>
    <t>Numerator: Number of patients in the population prescribed &gt;60 days supply of opioids at &gt;50 mg/day or &gt;90 mg/day MED; 
Denominator: Number of patients in the population prescribed &gt;60 days supply of opioids in the calendar quarter; Report each results as prevalence per 1,000 population, age and sex adjusted</t>
  </si>
  <si>
    <t>Potentially Avoidable Use of the Emergency Room</t>
  </si>
  <si>
    <t>Percentage of total ER visits considered potentially avoidable based on an agreed-upon list of ICD codes. This is considered a conservative measure of potentially avoidable ER use.</t>
  </si>
  <si>
    <t>BV-692</t>
  </si>
  <si>
    <t>BV-693</t>
  </si>
  <si>
    <t>BV-694</t>
  </si>
  <si>
    <t>BV-695</t>
  </si>
  <si>
    <t>BV-696</t>
  </si>
  <si>
    <t>BV-697</t>
  </si>
  <si>
    <t>BV-698</t>
  </si>
  <si>
    <t>Percentage of patients, regardless of age, discharged from an inpatient facility to home or any other site of care, or their caregiver(s), who received a transition record (and with whom a review of all included information was documented) at the time of discharge</t>
  </si>
  <si>
    <t>Yes (Ages 16-20)</t>
  </si>
  <si>
    <t>Contraceptive Care – Access to LARC</t>
  </si>
  <si>
    <t>2904</t>
  </si>
  <si>
    <t>Percentage of women aged 15-44 years at risk of unintended pregnancy that is provided a long-acting reversible method of contraception (i.e., implants, intrauterine devices or systems (IUD/IUS).
It is an access measure because it is intended to identify situations in which women do not have access to the long-acting reversible methods of contraception (LARC), i.e., contraceptive implants and intrauterine devices.</t>
  </si>
  <si>
    <t>Yes (Ages 21 - 24)</t>
  </si>
  <si>
    <t>Yes (Medicaid version)</t>
  </si>
  <si>
    <t>HIV Screening</t>
  </si>
  <si>
    <t>Percentage of patients 15-65 years of age who have been tested for HIV within that age range</t>
  </si>
  <si>
    <t>Appropriate Use of DXA Scans in Women Under 65 Years Who Do Not Meet the Risk Factor Profile for Osteoporotic Fracture</t>
  </si>
  <si>
    <t>Percentage of female patients 50 to 64 years of age without select risk factors for osteoporotic fracture who received an order for a dual-energy x-ray absorptiometry (DXA) scan during the measurement period.</t>
  </si>
  <si>
    <t>Yes (Screening)</t>
  </si>
  <si>
    <t>Severe Sepsis and Septic Shock (SEP-1)</t>
  </si>
  <si>
    <t>Henry Ford Hospital</t>
  </si>
  <si>
    <t>0500</t>
  </si>
  <si>
    <t>Prostate Cancer: Adjuvant Hormonal Therapy for High Risk Prostate Cancer Patients (PCH-17)</t>
  </si>
  <si>
    <t>Yes (OP-3b)</t>
  </si>
  <si>
    <t>Outpatient Minutes to Transfer (OP-3)</t>
  </si>
  <si>
    <t>Median and average time from emergency department arrival to time of departure from the emergency room for patients discharged from the emergency department</t>
  </si>
  <si>
    <t>Time in ED Before Going Home (OP-18)</t>
  </si>
  <si>
    <t>Yes (OP-18b and OP-18c)</t>
  </si>
  <si>
    <t>Yes (PC-05 and ePC-05)</t>
  </si>
  <si>
    <t>Excess Days in Acute Care after Hospitalization for Heart Failure (EDAC-30-HF)</t>
  </si>
  <si>
    <t>Excess Days in Acute Care after Hospitalization for Pneumonia (EDAC-30-PN)</t>
  </si>
  <si>
    <t>Number of acute care days spent by a patient in an ED, admitted to observation status, or admitted as an unplanned readmission for any cause within 30 days from the date of discharge from the index pneumonia hospitalization</t>
  </si>
  <si>
    <t>Yes (OP-25 and SM-SS-CHECK)</t>
  </si>
  <si>
    <t>Yes (D06)</t>
  </si>
  <si>
    <t>Statin Use in Persons with Diabetes</t>
  </si>
  <si>
    <t>Percentage of Medicare Part D beneficiaries 40-75 years old who were dispensed at least two diabetes medication fills who received a statin medication fill during the measurement period</t>
  </si>
  <si>
    <t>https://qpp.cms.gov/about/qpp-overview</t>
  </si>
  <si>
    <t>CMS65v8</t>
  </si>
  <si>
    <t>CMS164v7</t>
  </si>
  <si>
    <t>Psoriasis: Tuberculosis Prevention for Psoriasis, Psoriatic Arthritis and Rheumatoid Arthritis Patients on a Biological Immune Response Modifier</t>
  </si>
  <si>
    <t>CMS123v7</t>
  </si>
  <si>
    <t>Continuity of Pharmacotherapy for Opioid Use Disorder</t>
  </si>
  <si>
    <t>University of Southern California</t>
  </si>
  <si>
    <t>468</t>
  </si>
  <si>
    <t>Percentage of adults aged 18 years and older with pharmacotherapy for opioid use disorder (OUD) who have at least 180 days of continuous treatment</t>
  </si>
  <si>
    <t>472</t>
  </si>
  <si>
    <t>Zoster (Shingles) Vaccination</t>
  </si>
  <si>
    <t>PPRNet</t>
  </si>
  <si>
    <t>474</t>
  </si>
  <si>
    <t>Percentage of patients 50 years of age and older who have a Varicella Zoster (shingles) vaccination</t>
  </si>
  <si>
    <t>475</t>
  </si>
  <si>
    <t>442</t>
  </si>
  <si>
    <t>268</t>
  </si>
  <si>
    <t>469</t>
  </si>
  <si>
    <t>471</t>
  </si>
  <si>
    <t>473</t>
  </si>
  <si>
    <t>CMS167v7</t>
  </si>
  <si>
    <t>Fluoride Varnish</t>
  </si>
  <si>
    <t>Rhode Island Executive Office of Health and Human Services</t>
  </si>
  <si>
    <t>Percentage of attributed patients who were screened for Social Determinants of Health using an EOHHS-approved screening tool, where the Accountable Entity (AE) has documented the screening and results</t>
  </si>
  <si>
    <t>Percentage of children, age 0-3 years, who received a fluoride varnish application in primary care during the measurement period:
-one fluoride application by age 1 
-one fluoride application between age 1 and 2 
-and one fluoride application between age 2 and 3</t>
  </si>
  <si>
    <t>Rhode Island Department of Health</t>
  </si>
  <si>
    <t>Oral Health</t>
  </si>
  <si>
    <t>Alcohol &amp; Other Drug Use Disorder Treatment Provided or Offered at Discharge (SUB-3) and Alcohol &amp; Other Drug Use Disorder Treatment at Discharge (SUB-3a)</t>
  </si>
  <si>
    <t>Emergency Department Utilization</t>
  </si>
  <si>
    <t>For members 18 years of age and older, the risk-adjusted ratio of observed to expected emergency department (ED) visits during the measurement year.</t>
  </si>
  <si>
    <t>Inpatient Hospital Utilization</t>
  </si>
  <si>
    <t>For members 18 years of age and older, the risk-adjusted ratio of observed to expected acute inpatient discharges during the measurement year reported by Surgery, Medicine and Total.</t>
  </si>
  <si>
    <t>Yes (0418e - ages 12-17) [Behavioral Health Core Set Measure]</t>
  </si>
  <si>
    <t>Yes (0418e - ages 18+) [Behavioral Health Core Set Measure]</t>
  </si>
  <si>
    <t>Yes [Behavioral Health Core Set Measure]</t>
  </si>
  <si>
    <t>Yes (Ages 6-17) [Behavioral Health Core Set Measure]</t>
  </si>
  <si>
    <t>Yes (Ages 18+) [Behavioral Health Core Set Measure]</t>
  </si>
  <si>
    <t>Yes [Maternity Core Set Measure]</t>
  </si>
  <si>
    <t>Yes (Ages 15-20) [Maternity Core Set Measure]</t>
  </si>
  <si>
    <t>Yes (Ages 21-44) [Maternity Core Set Measure]</t>
  </si>
  <si>
    <t>California AMP Commercial ACO Measure Set</t>
  </si>
  <si>
    <t>California AMP Medi-Cal Managed Care Measure Set</t>
  </si>
  <si>
    <t>3389</t>
  </si>
  <si>
    <t>Concurrent Use of Opioids and Benzodiazepines</t>
  </si>
  <si>
    <t>Percentage of patients 18 years and older who met the proportion of days covered threshold of 80% during the measurement year. Rate is calculated separately for the following medication categories: Renin Angiotensin System (RAS) Antagonists, Diabetes Medications, Statins</t>
  </si>
  <si>
    <t>CAHPS Surgical Care Survey</t>
  </si>
  <si>
    <t>Optimal Diabetes Care: Combination (HbA1c Control, Eye Exam, BP Control, Med Attn. Nephropathy)</t>
  </si>
  <si>
    <t>California Integrated Healthcare Association/National Committee for Quality Assurance</t>
  </si>
  <si>
    <t>California Integrated Healthcare Association</t>
  </si>
  <si>
    <t>Acute Hospital Utilization</t>
  </si>
  <si>
    <t>Health Information Exchange</t>
  </si>
  <si>
    <t>Secure Electronic Messaging</t>
  </si>
  <si>
    <t>Yes (Postpartum Care)</t>
  </si>
  <si>
    <t>Oral Evaluation for Adults with Diabetes</t>
  </si>
  <si>
    <t>2880</t>
  </si>
  <si>
    <t>2882</t>
  </si>
  <si>
    <t>2881</t>
  </si>
  <si>
    <t>Excess Days in Acute Care after Hospitalization for Acute Myocardial Infarction (EDAC-30-AMI)</t>
  </si>
  <si>
    <t>0049</t>
  </si>
  <si>
    <t>0100</t>
  </si>
  <si>
    <t>0098</t>
  </si>
  <si>
    <t>0561</t>
  </si>
  <si>
    <t>0050</t>
  </si>
  <si>
    <t>0259</t>
  </si>
  <si>
    <t>0065</t>
  </si>
  <si>
    <t>0645</t>
  </si>
  <si>
    <t>Alcohol Use Brief Intervention Provided or Offered (SUB-2) and Alcohol Use Brief Intervention (SUB-2a)</t>
  </si>
  <si>
    <t>3175</t>
  </si>
  <si>
    <t>1354</t>
  </si>
  <si>
    <t>1934</t>
  </si>
  <si>
    <t>1933</t>
  </si>
  <si>
    <t>2712</t>
  </si>
  <si>
    <t>Percentage of patients ages 40 – 75 years who were dispensed a medication for diabetes that receive a statin medication</t>
  </si>
  <si>
    <t>0384</t>
  </si>
  <si>
    <t>Oncology: Plan of Care for Pain - Medical and Radiation (PCH-15)</t>
  </si>
  <si>
    <t>Use of Opioids from Multiple Providers in Persons without Cancer</t>
  </si>
  <si>
    <t>Use of Opioids from Multiple Providers and at High Dosage in Persons without Cancer</t>
  </si>
  <si>
    <t>Ability for Providers with HIT to Receive Laboratory Data Electronically Directly into their Qualified/Certified HER System as Discrete Searchable Data (OP-12)</t>
  </si>
  <si>
    <t>BV-699</t>
  </si>
  <si>
    <t>BV-700</t>
  </si>
  <si>
    <t>BV-701</t>
  </si>
  <si>
    <t>BV-702</t>
  </si>
  <si>
    <t>BV-703</t>
  </si>
  <si>
    <t>BV-704</t>
  </si>
  <si>
    <t>BV-705</t>
  </si>
  <si>
    <t>BV-706</t>
  </si>
  <si>
    <t>BV-707</t>
  </si>
  <si>
    <t>BV-708</t>
  </si>
  <si>
    <t>BV-709</t>
  </si>
  <si>
    <t>BV-710</t>
  </si>
  <si>
    <t>BV-711</t>
  </si>
  <si>
    <t>BV-712</t>
  </si>
  <si>
    <t>BV-713</t>
  </si>
  <si>
    <t>BV-714</t>
  </si>
  <si>
    <t>BV-715</t>
  </si>
  <si>
    <t>BV-716</t>
  </si>
  <si>
    <t>BV-717</t>
  </si>
  <si>
    <t>BV-718</t>
  </si>
  <si>
    <t>Disparities-sensitive Status</t>
  </si>
  <si>
    <r>
      <rPr>
        <b/>
        <sz val="14"/>
        <color theme="1" tint="0.34998626667073579"/>
        <rFont val="Arimo"/>
        <family val="2"/>
      </rPr>
      <t>Instructions:</t>
    </r>
    <r>
      <rPr>
        <sz val="14"/>
        <color theme="1" tint="0.34998626667073579"/>
        <rFont val="Georgia"/>
        <family val="1"/>
      </rPr>
      <t xml:space="preserve">
• Enter Measures for Consideration in Columns A through N.
• Begin with entering known NQF number in Column C (note: you must enter a 4-digit number (e.g., 0002 not 2 or 02)).
• 'Measure Name', 'Steward', 'CMS Number', 'Description, and 'Data Source' will auto-populate for measures that have a known NQF number and are currently included in the Measure Crosswalk tab. 
   Measures without a known NQF number will generate blank values in these cells.
• Enter all remaining information manually.  Click on this cell for more information.
</t>
    </r>
  </si>
  <si>
    <r>
      <rPr>
        <b/>
        <sz val="14"/>
        <color theme="1" tint="0.34998626667073579"/>
        <rFont val="Arimo"/>
        <family val="2"/>
      </rPr>
      <t>Instructions:</t>
    </r>
    <r>
      <rPr>
        <sz val="14"/>
        <color theme="1" tint="0.34998626667073579"/>
        <rFont val="Georgia"/>
        <family val="1"/>
      </rPr>
      <t xml:space="preserve">
Enter (Row 5, Column BD thru BJ) the name of commercial or state measure set in use in your state.
Enter "Yes" if the measure is used by the commercial or state measure set. 
</t>
    </r>
  </si>
  <si>
    <t>Joint Commission Performance Measures</t>
  </si>
  <si>
    <t>Unexpected Complications in Term Newborns (PC-06)</t>
  </si>
  <si>
    <t>Percentage of infants with unexpected newborn complications among full term newborns with no preexisting conditions</t>
  </si>
  <si>
    <t>Percentage of patients with elective vaginal deliveries or elective cesarean sections at &gt;= 37 and &lt; 39 weeks of gestation completed</t>
  </si>
  <si>
    <t>Percentage of nulliparous women with a term, singleton baby in a vertex position delivered by cesarean section</t>
  </si>
  <si>
    <t>Percentage of patients at risk of preterm delivery at &gt;=24 and &lt;32 weeks gestation receiving antenatal steroids prior to delivering preterm newborns</t>
  </si>
  <si>
    <t>Percentage of newborns exclusively fed breast milk during the newborn´s entire hospitalization and a second rate, PC-05a which is a subset of the first, which includes only those newborns whose mothers chose to exclusively feed breast milk</t>
  </si>
  <si>
    <t>Yes (OP-23)</t>
  </si>
  <si>
    <t>Yes (HBIPS-2)</t>
  </si>
  <si>
    <t>Yes (HBIPS-3)</t>
  </si>
  <si>
    <t>Yes (HBIPS-5)</t>
  </si>
  <si>
    <t xml:space="preserve">
Joint Commission Performance  Measure List</t>
  </si>
  <si>
    <t>0608</t>
  </si>
  <si>
    <t>Percentage of patients ages 12 years and older who have had a qualifying outpatient visit or home visit during the measurement year, and: 
-Rate 1: who received an age-appropriate screening, using an SBIRT screening tool approved by OHA, during the measurement year and had either a brief screen with a negative result or a full screen
-Rate 2: if had a positive full screen during the measurement period, received a brief intervention, a referral to treatment, or both that is documented within 48 hours of the date of a positive full screen.  
For more information see: http://www.oregon.gov/OHA/HPA/ANALYTICS/Pages/CCO-Baseline-Data.aspx</t>
  </si>
  <si>
    <t>Percentage of patients aged 18 years and older with a diagnosis of acute bacterial sinusitis that were prescribed amoxicillin, with or without clavulanate, as a first line antibiotic at the time of diagnosis</t>
  </si>
  <si>
    <t>Cataract Surgery with Intra-Operative Complications (Unplanned Rupture of Posterior Capsule Requiring Unplanned Vitrectomy)</t>
  </si>
  <si>
    <t>Percentage of patients 18 years of age and older with cardiac tamponade and/or pericardiocentesis occurring within 30 days following atrial fibrillation (AF) ablation</t>
  </si>
  <si>
    <t>Hormone Therapy for AJCC T1c or Stage II or III Hormone Receptor-Positive Breast Cancer (PCH-3)</t>
  </si>
  <si>
    <t>Ambulatory Sensitive Condition Acute Composite (PQI-91)</t>
  </si>
  <si>
    <t>Percentage of inpatients age 18 and older with sepsis, severe sepsis, or septic shock that receive treatment consistent with Surviving Sepsis Campaign guidelines, such as lactate, obtaining blood cultures, administering broad spectrum antibiotics, fluid resuscitation, vasopressor administration, reassessment of volume status and tissue perfusion, and repeat lactate measurement</t>
  </si>
  <si>
    <t>Each year, CMS makes updates to the electronic specifications of the Clinical Quality Measures approved for submission in CMS programs. These electronic specifications are fully developed and represent the electronic Clinical Quality Measures (eCQMs) for the ambulatory and inpatient hospital quality reporting programs. The Buying Value Tool only includes measures from the first set of eCQMs for Eligible Professionals (EP)/Eligible Clinicians.  There is one additional set for Eligible Hospitals (EH)/Critical Access Hospitals (CAH).</t>
  </si>
  <si>
    <t>The health home provision authorized by section 2703 of the Affordable Care Act provides an opportunity to build a person-centered care delivery model that focuses on improving outcomes and disease management for beneficiaries with chronic conditions and obtaining better value for state Medicaid programs. As part of this care improvement effort and after extensive consultation with states and other stakeholders, CMS is sharing a recommended core set of health care quality measures for assessing the health home service delivery model that CMS intends to promulgate in the rulemaking process.</t>
  </si>
  <si>
    <t>Since 2012 the Oregon Health Authority (OHA) has contracted with Coordinated Care Organizations (CCOs) to serve Medicaid beneficiaries. CCOs are regional networks of physical, behavioral, and oral health care providers.  CCOs are eligible for incentive dollars based on their achievement relative to a common set of performance measures (“Incentive Metrics”).</t>
  </si>
  <si>
    <t>In 2015, the Rhode Island State Innovation Model (SIM) Test Grant supported the initial Measure Alignment process by convening a work group composed of stakeholders representing insurers, providers, and consumers to create the first Aligned Measure Sets for use in primary care, ACO, and hospital contracts. The work group met again in 2016 to review the measure sets and develop additional measure sets for Behavioral Health and Maternity. In 2017, the Measure Alignment function transitioned to the Office of the Health Insurance Commissioner (OHIC), which will convene the work group annually to review quality measures and make changes to the Aligned Measure Sets as necessary. 
The Buying Value Measure Selection Tool only includes the Rhode Island OHIC Aligned Measure for ACOs (Core and Menu Set).</t>
  </si>
  <si>
    <t>Percentage of members 18 years and older  with diabetes  who received a comprehensive, periodic or periodontal oral evaluation in the measurement year.
For more information, see: http://www.oregon.gov/OHA/HPA/ANALYTICS/Pages/CCO-Baseline-Data.aspx</t>
  </si>
  <si>
    <t>The Eligible Physician that transitions or refers their patient to another setting of care or provider of care must—(1) use CEHRT to create a summary of care record; and (2) electronically transmit such summary to a receiving provider for more than 10 percent of transitions of care and referrals.</t>
  </si>
  <si>
    <t>The Optimal Diabetes Care Combination Rate measure comprises four process and outcome indicators; “all or none”
criterion is used to qualify for each combination rate. The indicators are HbA1c Control (&lt;8.0%), Medical Attention for Nephropathy, BP Control (&lt;140/90 mm Hg) and Eye Exam (Retinal) Performed.</t>
  </si>
  <si>
    <t xml:space="preserve">
Rhode Island OHIC Aligned Measure Set for ACOs
</t>
  </si>
  <si>
    <t>Pneumococcal Vaccination Status for Older Adults</t>
  </si>
  <si>
    <t>https://www.medicaid.gov/medicaid/quality-of-care/performance-measurement/adult-and-child-health-care-quality-measures/adult-core-set/index.html</t>
  </si>
  <si>
    <t>https://www.qualityforum.org/CQMC_Core_Sets.aspx</t>
  </si>
  <si>
    <t>https://www.qualitynet.org/inpatient/hvbp</t>
  </si>
  <si>
    <t>https://www.jointcommission.org/measurement/measures/</t>
  </si>
  <si>
    <t>For members 18 years of age and older, the risk-adjusted ratio of observed-to-expected acute inpatient and observation stay discharges during the measurement year reported by Surgery, Medicine and Total.</t>
  </si>
  <si>
    <t>Yes (3210e)</t>
  </si>
  <si>
    <t>Use of Pharmacotherapy for Opioid Use Disorder</t>
  </si>
  <si>
    <t>3400</t>
  </si>
  <si>
    <t>Percentage of Medicaid beneficiaries ages 18 to 64 with an OUD who filled a prescription for or were administered or ordered an FDA-approved medication for the disorder during the measure year. The measure will report any medications used in medication-assisted treatment of opioid dependence and addiction and four separate rates representing the following types of FDA-approved drug products: buprenorphine; oral naltrexone; long-acting, injectable naltrexone; and methadone</t>
  </si>
  <si>
    <t>3488</t>
  </si>
  <si>
    <t>3489</t>
  </si>
  <si>
    <t>National Core Indicators Survey</t>
  </si>
  <si>
    <t>National Association of State Directors of Developmental Disabilities Services/Human Services Research Institute</t>
  </si>
  <si>
    <t>A survey to help states answer fundamental questions on individual outcomes; health, welfare, and rights; staff stability and competency; family outcomes; and system performance.  For more information, see: https://www.nasddds.org/projects/national-core-indicators/</t>
  </si>
  <si>
    <t>Yes (0419e)</t>
  </si>
  <si>
    <t>Yes (0389e)</t>
  </si>
  <si>
    <t>Yes (0565e)</t>
  </si>
  <si>
    <t>Yes (0081e)</t>
  </si>
  <si>
    <t>Yes (0028e)</t>
  </si>
  <si>
    <t>Yes (0089e)</t>
  </si>
  <si>
    <t>Yes (0083e)</t>
  </si>
  <si>
    <t>Yes (0070e)</t>
  </si>
  <si>
    <t>Yes (0041e)</t>
  </si>
  <si>
    <t>Yes (2872e)</t>
  </si>
  <si>
    <t>Yes (0384e)</t>
  </si>
  <si>
    <t>Yes (0710e)</t>
  </si>
  <si>
    <t>Yes (0104e)</t>
  </si>
  <si>
    <t>Yes (1365e)</t>
  </si>
  <si>
    <t>CMS52v8</t>
  </si>
  <si>
    <t>CMS160v8</t>
  </si>
  <si>
    <t>CMS82v7</t>
  </si>
  <si>
    <t>476</t>
  </si>
  <si>
    <t>Percentage of patients with an office visit within the measurement period and with a new diagnosis of clinically significant Benign Prostatic Hyperplasia who have International Prostate Symptoms Score (IPSS) or American Urological Association (AUA) Symptom Index (SI) documented at time of diagnosis and again 6-12 months later with an improvement of 3 points</t>
  </si>
  <si>
    <t>Large Urology Group Practice Association</t>
  </si>
  <si>
    <t>Inpatient Utilization</t>
  </si>
  <si>
    <t>Admission to an Institution from the Community</t>
  </si>
  <si>
    <t>Percentage of adult Medicaid members ages 13 and older who currently smoke cigarettes or use other tobacco products.
For more information, see: http://www.oregon.gov/OHA/HPA/ANALYTICS/Pages/CCO-Baseline-Data.aspx</t>
  </si>
  <si>
    <t>Members Receiving Preventive Dental Services</t>
  </si>
  <si>
    <t>Percentage of enrolled children ages 1-5 (kindergarten readiness) and 6-14 who received a preventive service during the measurement year</t>
  </si>
  <si>
    <t>Yes (Adults and Children)</t>
  </si>
  <si>
    <t>Measure 1: More than 5 percent of all unique patients (or their authorized representatives) seen by the eligible professional (EP) actively engage with the EHR made accessible by the EP and either— (1) View, download, or transmit to a third party their health information; or (2) Access their health information through the use of an Application Programming Interface (API) that can be used by applications chosen by the patient and configured to the API in the EP’s CEHRT; or(3) A combination of (1) and (2)
Measure 2: For more than 5 percent of all unique patients seen by the EP during the EHR reporting period, a secure message was sent using the electronic messaging function of CEHRT to the patient (or the patient-authorized representative), or in response to a secure message sent by the patient or their authorized representative.
Measure 3: Patient generated health data or data from a nonclinical setting is incorporated into the CEHRT for more than 5 percent of all unique patients seen by the EP during the EHR
reporting period.</t>
  </si>
  <si>
    <t>Measure 1: For more than 50 percent of transitions of care and referrals, the EP that transitions or refers their patient to another setting of care or provider of care: (1) Creates a summary of care record using CEHRT; and (2) Electronically exchanges the summary of care record
Measure 2: For more than 40 percent of transitions or referrals received and patient encounters in which the EP has never before encountered the patient, he/she incorporates into the patient’s EHR an electronic summary of care document.
Measure 3: For more than 80 percent of transitions or referrals received and patient encounters in which the EP has never before encountered the patient, he/she performs a clinical information reconciliation. The EP must implement clinical information reconciliation for the following three clinical information sets: (1) Medication. Review of the patient’s medication, including the name, dosage, frequency, and route of each medication. (2) Medication allergy. Review of the patient’s known medication allergies</t>
  </si>
  <si>
    <t>Participation in an Alerting Exchange System</t>
  </si>
  <si>
    <t>Minnesota Department of Human Services</t>
  </si>
  <si>
    <t>Hospital Average Length of Stay</t>
  </si>
  <si>
    <t>Yes (Renin Angiotensin System Antagonists, Statins, Oral Diabetes Medications)</t>
  </si>
  <si>
    <t>Outpatient Procedures Utilization - Percentage Done in Preferred Facility</t>
  </si>
  <si>
    <t>Frequency of Selected Procedures</t>
  </si>
  <si>
    <t>Risk-adjusted inpatient average length of stay (ALOS) for maternity and non-maternity admissions. The numerator for this measure is the number of inpatient days and the denominator is the number of inpatient discharges. The final reported metrics are (a) risk-adjusted ALOS for maternity inpatient discharges and (b) risk-adjusted ALOS for non-maternity inpatient discharges.</t>
  </si>
  <si>
    <t>Percentage of outpatient procedures performed in a preferred facility (by plan).</t>
  </si>
  <si>
    <t>Risk-adjusted rates of procedures per 1,000 member years for frequently performed procedures, i.e., back surgery, total hip replacement, total knee replacement, bariatric weight loss surgery, percutaneous coronary intervention, cardiac catheterization, coronary artery bypass graft, carotid endarterectomy, tonsillectomy, hysterectomy, cholecystectomy, prostatectomy, mastectomy, lumpectomy</t>
  </si>
  <si>
    <t>Yes (FUH-30 and FUH-7)</t>
  </si>
  <si>
    <t>Yes (READM-30-HF-HRRP)</t>
  </si>
  <si>
    <t>Yes (READM-30-AMI-HRRP)</t>
  </si>
  <si>
    <t>Yes (READM-30-PN-HRRP)</t>
  </si>
  <si>
    <t>Yes (READM-30-HIP-KNEE-HRRP)</t>
  </si>
  <si>
    <t>Yes (READM-30-COPD-HRRP)</t>
  </si>
  <si>
    <t>Yes (READM-30-CABG-HRRP)</t>
  </si>
  <si>
    <t>Yes (PCH-06 and PCH-07)</t>
  </si>
  <si>
    <t>Yes (PCH-27)</t>
  </si>
  <si>
    <t>Yes (PCH-26)</t>
  </si>
  <si>
    <t>Yes (TR2)</t>
  </si>
  <si>
    <t>Yes (TR1)</t>
  </si>
  <si>
    <t>Yes (ASC-13)</t>
  </si>
  <si>
    <t>Unplanned Anterior Vitrectomy (ASC-14)</t>
  </si>
  <si>
    <t>Percentage of cataract surgeries that have an unplanned anterior vitrectomy</t>
  </si>
  <si>
    <t>Emergency Department Volume (EDV-1)</t>
  </si>
  <si>
    <t>Screening for Metabolic Disorders (SMD)</t>
  </si>
  <si>
    <t>Percentage of patients discharged from an Inpatient Psychiatric Facility (IPF) with a prescription for one or more routinely scheduled antipsychotic medications for which a structured metabolic screening for four elements was completed in the 12 months prior to discharge either prior to or during the index IPF stay</t>
  </si>
  <si>
    <t>Participation directly with DHS’s system or through an alternative health information exchange routing admission, discharge and transfer (ADT) feeds to the Encounter Alert System. This is a pass or fail measure.</t>
  </si>
  <si>
    <t>Yes (PC-02 and ePC-02)</t>
  </si>
  <si>
    <t>Yes (C27)</t>
  </si>
  <si>
    <t>CAHPS® Clinician/Group Surveys v 3.0 - (Adult Primary Care, Pediatric Care, and Specialist Care Surveys)</t>
  </si>
  <si>
    <t>2522</t>
  </si>
  <si>
    <t>2523</t>
  </si>
  <si>
    <t>2524</t>
  </si>
  <si>
    <t>Pediatric Kidney Disease: Adequacy of Volume Management</t>
  </si>
  <si>
    <t>3059</t>
  </si>
  <si>
    <t>2803</t>
  </si>
  <si>
    <t>3475</t>
  </si>
  <si>
    <t>2726</t>
  </si>
  <si>
    <t>Back Pain After Lumbar Fusion</t>
  </si>
  <si>
    <t>For patients 18 years of age or older who had a lumbar fusion procedure, back pain is rated by the patient as less than or equal to 3.0 OR an improvement of 5.0 points or greater on the Visual Analog Scale (VAS) Pain* scale at one year (9 to 15 months) postoperatively.* hereafter referred to as VAS Pain</t>
  </si>
  <si>
    <t>Back Pain After Lumbar Discectomy / Laminotomy</t>
  </si>
  <si>
    <t>For patients 18 years of age or older who had a lumbar discectomy/laminectomy procedure, back pain is rated by the patients as less than or equal to 3.0 OR an improvement of 5.0 points or greater on the Visual Analog Scale (VAS) Pain scale at three months (6 to 20 weeks) postoperatively</t>
  </si>
  <si>
    <t>Dementia Associated Behavioral and Psychiatric Symptoms Screening and Management</t>
  </si>
  <si>
    <t>Percentage of patients with dementia for whom there was a documented screening for behavioral and psychiatric symptoms, including depression, and for whom, if symptoms screening was positive, there was also documentation of recommendations for management in the last 12 months</t>
  </si>
  <si>
    <t>Functional Status After Lumbar Discectomy/Laminotomy</t>
  </si>
  <si>
    <t>Functional Status After Lumbar Fusion</t>
  </si>
  <si>
    <t>For patients 18 years of age and older who had a lumbar fusion procedure, functional status is rated by the patient as less than or equal to 22 OR a change of 30 points or greater on the Oswestry Disability Index (ODI version 2.1a)* at one year (9 to 15 months) postoperatively</t>
  </si>
  <si>
    <t>For patients age 18 and older who had lumbar discectomy/laminectomy procedure, functional status is rated by the patient as less than or equal to 22 OR a change of 30 points or greater on the Oswestry Disability Index (ODI version 2.1a) * at three months (6 to 20 weeks) postoperatively</t>
  </si>
  <si>
    <t>Leg Pain After Lumbar Discectomy / Laminotomy</t>
  </si>
  <si>
    <t>For patients 18 years of age or older who had a lumbar discectomy/laminectomy procedure, leg pain is rated by the patient as less than or equal to 3.0 OR an improvement of 5.0 points or greater on the VAS Pain scale at three months (6 to 20 weeks) postoperatively</t>
  </si>
  <si>
    <t>Leg Pain After Lumbar Fusion</t>
  </si>
  <si>
    <t>For patients 18 years of age or older who had a lumbar fusion procedure, leg pain is rated by the patient as less than or equal to 3.0 OR an improvement of 5.0 points or greater on the Visual Analog Scale (VAS) Pain* scale at one year (9 to 15 months) postoperatively. * hereafter referred to as VAS Pain</t>
  </si>
  <si>
    <t>Overuse of Neuroimaging for Patients with Primary Headache</t>
  </si>
  <si>
    <t>Percentage of patients for whom imaging of the head (CT or MRI) is obtained for the evaluation of primary headache when clinical indications are not present</t>
  </si>
  <si>
    <t>Skin Cancer: Biopsy Reporting Time - Pathologist to Clinician</t>
  </si>
  <si>
    <t>Functional Status After Primary Total Knee Replacement</t>
  </si>
  <si>
    <t>Functional Status Change for Patients with Neck Impairments</t>
  </si>
  <si>
    <t>470</t>
  </si>
  <si>
    <t>478</t>
  </si>
  <si>
    <t>For patients age 18 and older who had a primary total knee replacement procedure, functional status is rated by the patient as greater than or equal to 37 on the Oxford Knee Score (OKS) at one year (9 to 15 months) postoperatively</t>
  </si>
  <si>
    <t>This is a patient-reported outcome performance measure (PRO-PM) consisting of a patient-reported outcome measure (PROM) of risk-adjusted change in functional status (FS) for patients aged 14+ with neck impairments. The change in FS is assessed using the Neck FS PROM.* The measure is risk-adjusted to patient characteristics known to be associated with FS outcomes. It is used as a performance measure at the patient, individual clinician, and clinic levels to assess quality. *The Neck FS PROM is an item-response theory-based computer adaptive test (CAT). In addition to the CAT version, which provides for reduced patient response burden, it is available as a 10-item short form (static/paper-pencil)</t>
  </si>
  <si>
    <t>Multimodal Pain Management</t>
  </si>
  <si>
    <t>477</t>
  </si>
  <si>
    <t>Percentage of patients, aged 18 years and older, undergoing selected surgical procedures that were managed with multimodal pain medicine</t>
  </si>
  <si>
    <t>BV-719</t>
  </si>
  <si>
    <t>BV-720</t>
  </si>
  <si>
    <t>BV-721</t>
  </si>
  <si>
    <t>BV-722</t>
  </si>
  <si>
    <t>BV-723</t>
  </si>
  <si>
    <t>BV-724</t>
  </si>
  <si>
    <t>BV-725</t>
  </si>
  <si>
    <t>BV-726</t>
  </si>
  <si>
    <t>BV-727</t>
  </si>
  <si>
    <t>BV-728</t>
  </si>
  <si>
    <t>BV-729</t>
  </si>
  <si>
    <t>BV-730</t>
  </si>
  <si>
    <t>BV-731</t>
  </si>
  <si>
    <t>BV-732</t>
  </si>
  <si>
    <t>BV-733</t>
  </si>
  <si>
    <t>BV-734</t>
  </si>
  <si>
    <t>BV-735</t>
  </si>
  <si>
    <t>BV-736</t>
  </si>
  <si>
    <t>CMS132v8</t>
  </si>
  <si>
    <t>http://www.cms.gov/Medicare/Prescription-Drug-Coverage/PrescriptionDrugCovGenIn/PerformanceData.html</t>
  </si>
  <si>
    <t>On November 2, 2011, CMS finalized new rules under the Patient Protection and Affordable Care Act (Affordable Care Act) to help doctors, hospitals, and other health care providers better coordinate care for Medicare patients through ACOs. ACOs create incentives for health care providers to work together to treat an individual patient across care settings—including doctor’s offices, hospitals, and long-term care facilities. 
The Medicare Shared Savings Program (Shared Savings Program) will reward ACOs that lower their growth in health care costs while meeting performance standards on quality of care and putting patients first. The Next Generation ACO Model builds upon experience from the Shared Savings Program and offers an opportunity in accountable care - one that sets predictable financial targets, enables providers and beneficiaries greater opportunities to coordinate care, and aims to attain the highest quality standards of care. Participation in an ACO is purely voluntary.</t>
  </si>
  <si>
    <t>On October 14, 2016, CMS finalized the Medicare Access and CHIP Reauthorization Act of 2015 (MACRA), which amends title XVIII of the Social Security Act to repeal the Sustainable Growth Rate, reauthorize the Children's Health Insurance Program, and strengthen Medicare access by improving physician and other clinician payments and making other improvements. The MACRA, landmark bipartisan legislation, advances a forward-looking, coordinated framework for health care providers to take part in the CMS Quality Payment Program that rewards value and outcomes in one of two ways: (1) Advanced Alternative Payment Models or (2) Merit-based Incentive Payment System (MIPS). 
MIPS is a program that will make payment adjustments based on performance on quality, cost and other measures, and will consolidate components of three existing programs—the Physician Quality Reporting System (PQRS), the Physician Value-based Payment Modifier, and the Medicare Electronic Health Record (EHR) Incentive Program for eligible professionals. As prescribed by Congress, MIPS will focus on: quality; cost; and use of certified EHR technology (CEHRT). 
The initial development period of the Quality Payment Program implementation allowed physicians to pick their pace of participation for the first performance period that began January 1, 2017. The first payment year began in 2019.</t>
  </si>
  <si>
    <t>https://www.oregon.gov/oha/HPA/ANALYTICS/Pages/CCO-Metrics.aspx</t>
  </si>
  <si>
    <t>Number of patients that presented to the ED, categorized by volume, i.e., very high (60,000 or greater patients per year), high (40,000 to 59,999 patients per year), medium (20,000 to 39,999 patients per year) and low (less than or equal to 19,999 patients per year)</t>
  </si>
  <si>
    <t>Rate of acute inpatient care and services (total, maternity, mental and behavioral disorders, surgery, and medicine) per 1,000 enrollee months among Health Home enrollees</t>
  </si>
  <si>
    <t>Core Quality Measures Collaborative Core Sets</t>
  </si>
  <si>
    <t xml:space="preserve">
Core Quality Measures Collaborative Core Sets</t>
  </si>
  <si>
    <t>A hospital level measure of performance that reports the average patient reported quality of preparation for self-care response among adult patients discharged from general acute care hospitals within the past 30 days</t>
  </si>
  <si>
    <t>Activity Measure for Post Acute Care (AM-PAC)-CMS DOTPA Short Form Public Domain Version.  The AM-PAC is a functional status assessment instrument developed specifically for use in facility and community dwelling post acute care patients. Unlike traditional functional outcome measures which are disease, condition, or setting-specific, the AM-PAC was designed to be used across patient diagnoses, conditions and settings where post acute care is being provided; therefore, the AM-PAC is useful for developing benchmarks and for examining functional outcomes over an episode of post acute care, as patients move across care settings.</t>
  </si>
  <si>
    <t>Patient Report</t>
  </si>
  <si>
    <t>Catalyst for Payment Reform’s (CPR) goal is to create parsimony in measurement in ways that meet the needs of employers and other health care purchasers. CPR did not create any new measures, but identified available measures that might be the most useful to purchasers at this time. Understandably, purchasers are particularly concerned about the areas where they spend the most and want to identify the best quality measures for improvement and transparency purposes in these areas. 
The measure set was last accessed in March 2020 in which Buying Value confirmed the version date was still October 2015.</t>
  </si>
  <si>
    <t>The goal of the Minnesota Integrated Health Partnership (IHP) program is to improve the quality and value of the care provided to the citizens served by public health care programs. The “Integrated Health Partnership” structure allows provider organizations to voluntarily contract with the Minnesota Department of Humans Services (DHS) to care for Minnesota Health Care Programs (MHCP) members in both fee-for-service (FFS) and managed care under a payment model that holds these organizations accountable for the total cost of care and quality of services provided to this population. Within this structure, DHS seeks to expand the program in different geographic regions of the state and across different models of care delivery that will integrate health care with chemical and mental health services, safety net providers, and social service agencies. The projects will include clear incentives for quality of care and targeted savings, and will result in increased competition in the marketplace through direct contracting with providers . 
Section 62U.02 of the Minnesota Statues dictates that no more than six statewide measures shall be required for single-specialty physician practices and no more than ten statewide measures shall be required for multi-specialty physician practices, measures must be selected from the MIPS measure set unless the stakeholders determine that a diagnosis, procedure, condition or service are not reflected among any available MIPS measures, and that the IHP core set of measures will remain in alignment with the Minnesota Statewide Quality Reporting Measure Set.</t>
  </si>
  <si>
    <t>Asthma: Assessment of Asthma Control</t>
  </si>
  <si>
    <t>Percentage of members 18 years of age and older who received at least 180 treatment days of ambulatory medication Therapy for a select therapeutic agent during the measurement year and at least one therapeutic monitoring event for the therapeutic agent in the measurement year. For each product line, report each of the four rates separately and as a total rate.
• Annual monitoring for members on angiotensin converting enzyme (ACE) inhibitors or angiotensin receptor blockers (ARB)
• Annual monitoring for members on digoxin
• Annual monitoring for members on diuretics
• Annual monitoring for members on anticonvulsants
• Total rate (the sum of the four numerators divided by the sum of the four denominators)</t>
  </si>
  <si>
    <t>Assesses different facets of providing medical assistance with smoking and tobacco use cessation:
Advising Smokers and Tobacco Users to Qui - A rolling average represents the percentage of patients 18 years of age and older who are current smokers or tobacco users and who received cessation advice during the measurement year.
Discussing Cessation Medications - A rolling average represents the percentage of patients 18 years of age and older who are current smokers or tobacco users and who discussed or were recommended cessation medications during the measurement year.
Discussing Cessation Strategies - A rolling average represents the percentage of patients 18 years of age and older who are current smokers or tobacco users who discussed or were provided smoking cessation methods or strategies during the measurement year.</t>
  </si>
  <si>
    <t>Percentage of women ages 16 to 24 that were identified as sexually active and had at least one test for chlamydia during the measurement year</t>
  </si>
  <si>
    <t>Percentage of patients 18-75 years of age with diabetes who had a retinal or dilated eye exam by an eye care professional during the measurement period or a negative retinal exam (no evidence of retinopathy) in the 12 months prior to the measurement period</t>
  </si>
  <si>
    <t>Comprehensive Diabetes Care: Hemoglobin A1c (HbA1c) Testing</t>
  </si>
  <si>
    <t>116</t>
  </si>
  <si>
    <t>Ischemic Vascular Disease (IVD): Blood Pressure Control</t>
  </si>
  <si>
    <t>0073</t>
  </si>
  <si>
    <t>Percentage of patients 18 to 75 years of age who were discharged alive with acute myocardial infarction (AMI), coronary artery bypass graft (CABG) or percutaneous coronary interventions (PCI) during the 12 months prior to the measurement year, or who had a diagnosis of ischemic vascular disease (IVD) during the measurement year and the year prior to the measurement year and who had the following during the measurement year:
- Blood pressure control (BP): reported as under control &lt;140/90 mm Hg.</t>
  </si>
  <si>
    <t>Percentage of patients 18-75 years of age who had a diagnosis of ischemic vascular disease (IVD) and whose IVD was optimally managed during the measurement period as defined by achieving ALL of the following:
• Blood pressure less than 140/90 mmHg 
• On a statin medication, unless allowed contraindications or exceptions are present
• Non-tobacco user
• On daily aspirin or anti-platelet medication, unless allowed contraindications or exceptions are present
More information can be found here: http://www.health.state.mn.us/healthreform/measurement/measures/index.html</t>
  </si>
  <si>
    <t>Percentage of patients aged 18 years and older with a diagnosis of POAG who have an optic nerve head evaluation during one or more office visits within 12 months</t>
  </si>
  <si>
    <t>Percentage of patients aged 18 years and older with a diagnosis of diabetic retinopathy who had a dilated macular or fundus exam performed which included documentation of the level of severity of retinopathy and the presence or absence of macular edema during one or more office visits within 12 months</t>
  </si>
  <si>
    <t>Appropriate Initial Antibiotic Selection for Community-Acquired Pneumonia (CAP) in Immunocompetent Patients (PN-6) and
Initial Antibiotic Selection for CAP in Immunocompetent – ICU Patient (PN-6a) and 
Initial Antibiotic Selection for CAP in Immunocompete</t>
  </si>
  <si>
    <t>National Hospice and Palliative Care Organization</t>
  </si>
  <si>
    <t>Percentage of patient responses to multiple testing tools. Tools include the In-Center Hemodialysis 
Composite Score: The proportion of respondents answering each of response options for each of the items summed across the items within a composite to yield the composite measure score. ( Nephrologists’ Communication and Caring, Quality of Dialysis Center Care and Operations, Providing Information to Patients)
Overall Rating: a summation of responses to the rating items grouped into 3 levels</t>
  </si>
  <si>
    <t>Percentage of patients aged 13 years and older with a diagnosis of HIV/AIDS for whom chlamydia, gonorrhea and syphilis screenings were performed at least once since the diagnosis of HIV infection</t>
  </si>
  <si>
    <t>The measure estimates a hospital-level 30-day risk-standardized readmission rate (RSRR) for patients discharged from the hospital with a principal diagnosis of acute myocardial infarction (AMI). The outcome is defined as readmission for any cause within 30 days of the discharge date for the index admission,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t>
  </si>
  <si>
    <t>Absence of Controller Therapy</t>
  </si>
  <si>
    <t>0548</t>
  </si>
  <si>
    <t>Otitis Media with Effusion: Antihistamines or Decongestants – Avoidance of Inappropriate Use</t>
  </si>
  <si>
    <t>0655</t>
  </si>
  <si>
    <t>Percentage of patients aged 2 months through 12 years with a diagnosis of OME who were not prescribed or recommended to receive either antihistamines or decongestants</t>
  </si>
  <si>
    <t>Otitis Media with Effusion: Systemic Corticosteroids – Avoidance of Inappropriate Use</t>
  </si>
  <si>
    <t>0656</t>
  </si>
  <si>
    <t>Percentage of patients aged 2 months through 12 years with a diagnosis of OME who were not prescribed systemic corticosteroids</t>
  </si>
  <si>
    <t>CAHPS® Nursing Home Survey: Discharged Resident Instrument</t>
  </si>
  <si>
    <t>Adult patients age 18 years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More information can be found here: http://www.health.state.mn.us/healthreform/measurement/measures/index.html</t>
  </si>
  <si>
    <t>California Maternal Quality Care Collaborative</t>
  </si>
  <si>
    <t>Admission rate for asthma in children ages 2-17, per 100,000 population (area level rate)</t>
  </si>
  <si>
    <t>Percentage of adult diabetes patients who have optimally managed modifiable risk factors (A1c, blood pressure, statin use, tobacco non-use and daily aspirin or anti-platelet use for patients with diagnosis of ischemic vascular disease) with the intent of preventing or reducing future complications associated with poorly managed diabetes.
Patients ages 18 - 75 with a diagnosis of diabetes, who meet all the numerator targets of this composite measure: A1c less than 8.0, Blood Pressure less than 140 systolic and less than 90 diastolic, Statin use unless contraindications or exceptions, Tobacco-free (non-user) and for patients with diagnosis of ischemic vascular disease daily aspirin or antiplatelet use unless contraindicated.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
More information can be found here: http://www.health.state.mn.us/healthreform/measurement/measures/index.html</t>
  </si>
  <si>
    <t>Percentage of deliveries of live births between November 6 of the year prior to the measurement year and November 5 of the measurement year. For these women, the measure assesses the following facets of prenatal and postpartum care. 
• Rate 1: Timeliness of Prenatal Care. The percentage of deliveries that received a prenatal care visit as a patient of the organization in the first trimester or within 42 days of enrollment in the organization.
• Rate 2: Postpartum Care. The percentage of deliveries that had a postpartum visit on or between 21 and 56 days after delivery</t>
  </si>
  <si>
    <t>Hospitalized patients age 18 years and older who are screened within the first three days of admission for tobacco use (cigarettes, smokeless tobacco, pipe and cigars) within the past 30 days.</t>
  </si>
  <si>
    <t>Hospitalized patients 18 years of age and older who are screened within the first three days of admission using a validated screening questionnaire for unhealthy alcohol use.</t>
  </si>
  <si>
    <t>For patients 18 years of age and older, the number of acute inpatient stays during the measurement year that were followed by an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t>
  </si>
  <si>
    <t>The proportion of patients admitted to a hospital-based inpatient psychiatric setting who are screened within the first three days of hospitalization for all of the following: risk of violence to self or others, substance use, psychological trauma history and patient strengths.</t>
  </si>
  <si>
    <t>Health Resources and Services Administration - 
HIV/AIDS Bureau</t>
  </si>
  <si>
    <t>Risk adjusted rate of intra and post procedure bleeding for all patients age 18 and over undergoing PCI</t>
  </si>
  <si>
    <t>Oral Evaluation, Dental Services</t>
  </si>
  <si>
    <t>2517</t>
  </si>
  <si>
    <t>Dental Quality Alliance</t>
  </si>
  <si>
    <t>Acute Otitis Media - Appropriate First-Line Antibiotics</t>
  </si>
  <si>
    <t>2811</t>
  </si>
  <si>
    <t>The Children´s Hospital of Philadelphia Pediatric Quality Measures Program Center of Excellence</t>
  </si>
  <si>
    <t>The proportion of encounters at which antibiotics prescribed to patients aged 2 months to 12 years for Acute Otitis Media (AOM) conform to the AAP/AAFP recommendation for first-line use of amoxicillin.</t>
  </si>
  <si>
    <t>Family Experiences with Coordination of Care</t>
  </si>
  <si>
    <t>2842, 2843, 2844, 2845, 2846, 2847, 2849, 2850</t>
  </si>
  <si>
    <t>Seattle Children's Research Institute</t>
  </si>
  <si>
    <t>NQF 2842: (FECC)-1 Has Care Coordinator
NQF 2843: (FECC) -3: Care coordinator helped to obtain community services
NQF 2844: (FECC) -5: Care coordinator asked about concerns and health
NQF 2845: (FECC) -7: Care coordinator assisted with specialist service referrals
NQF 2846: (FECC)-8: Care coordinator was knowledgeable, supportive and advocated for child’s needs
NQF 2847: (FECC) -9: Appropriate written visit summary content
NQF 2849: (FECC)-15: Caregiver has access to medical interpreter when needed
NQF 2850: (FECC)-16: Child has shared care plan</t>
  </si>
  <si>
    <t>2856</t>
  </si>
  <si>
    <t>This measure assesses the percentage of COPD exacerbations for patients 40 years of age and older who had an acute inpatient discharge or ED encounter on or between January 1–November 30 of the measurement year and who were dispensed appropriate medications. 
The first rate is: 
1. Dispensed a systemic corticosteroid (or there was evidence of an active prescription) within 14 days of the event</t>
  </si>
  <si>
    <t>30-Day All-Cause Unplanned Readmission following Psychiatric Hospitalization in an Inpatient Psychiatric Facility (IPF)</t>
  </si>
  <si>
    <t>2860</t>
  </si>
  <si>
    <t>Safe Use of Opioids – Concurrent Prescribing</t>
  </si>
  <si>
    <t>Patients age 18 years and older prescribed two or more opioids or an opioid and benzodiazepine concurrently at discharge from a hospital-based encounter (inpatient or emergency department, including observation stays).</t>
  </si>
  <si>
    <t>Percentage of individuals 18 years and older with concurrent use of prescription opioids and benzodiazepines. 
Denominator: individuals 18 years and older by the first day of the measurement year with 2 or more prescription claims for opioids filled on 2 or more separate days, for which the sum of the days supply is 15 or more days during the measurement period. Patients in hospice care and those with a cancer diagnosis are excluded. 
Numerator: individuals from the denominator with 2 or more prescription claims for benzodiazepines filled on 2 or more separate days, and concurrent use of opioids and benzodiazepines for 30 or more cumulative days.</t>
  </si>
  <si>
    <t>Percentage of emergency department (ED) visits for members 13 years of age and older with a principal diagnosis of alcohol or other drug (AOD) dependence, who had a follow up visit for AOD. Two rates are reported:
1. The percentage of ED visits for which the member received follow-up within 30 days of the ED visit.
2. The percentage of ED visits for which the member received follow-up within 7 days of the ED visit.</t>
  </si>
  <si>
    <t>Percentage of emergency department (ED) visits for members 6 years of age and older with a principal diagnosis of mental illness or intentional self-harm, who had a follow-up visit for mental illness. Two rates are reported:
1. The percentage of ED visits for which the member received follow-up within 30 days of the ED visit.
2. The percentage of ED visits for which the member received follow-up within 7 days of the ED visit.</t>
  </si>
  <si>
    <t>TBD</t>
  </si>
  <si>
    <t>Percentage of abdomen studies that are performed with and without contrast out of all abdomen studies performed (those with contrast, those without contrast, and those with both). The measure is calculated based on a one-year window of claims data.</t>
  </si>
  <si>
    <t>Rate of admissions to an institution among Health Home enrollees age 18 and older residing in the community for at least one month per 1,000 enrollee member months.  Three rates are reported:
• Short-Term Stay: The rate of admissions resulting in a short-term stay (1 to 20 days) per 1,000 enrollee months
• Medium-Term Stay: The rate of admissions resulting in a medium-term stay (21 to 100 days) per 1,000 enrollee months
• Long-Term Stay: The rate of admissions resulting in a long-term stay (greater than or equal to 101 days) per 1,000 enrollee months</t>
  </si>
  <si>
    <t>Adult Immunization Status</t>
  </si>
  <si>
    <t>Adverse Drug Events due to Opioids</t>
  </si>
  <si>
    <t>Institute for Safe Medication Practices</t>
  </si>
  <si>
    <t>Number of patients treated with opioids who also received naloxone</t>
  </si>
  <si>
    <t>Alcohol Consumption</t>
  </si>
  <si>
    <t>These questions ask about alcohol consumption:
(1) "During the past 30 days, how many days per week or per month did you have at least one drink of any alcoholic beverage such as beer, wine, a malt beverage or liquor?"
(2) "Considering all types of alcoholic beverages, how many times during the past 30 days did you have X [CATI NOTE: X = 5 FOR MEN, X = 4 FOR WOMEN] or more drinks on an occasion?"
The BRFSS questionnaire is designed by a working group of BRFSS state coordinators and CDC staff. The questionnaire is approved by all state coordinators. 
The questionnaire can be found here: https://www.cdc.gov/brfss/questionnaires/</t>
  </si>
  <si>
    <t>Prevention Quality Indicators (PQI) composite of acute conditions per 100,000 population, ages 18 years and older. Includes admissions with a principal diagnosis of one of the following conditions: dehydration, bacterial pneumonia, or urinary tract infection.</t>
  </si>
  <si>
    <t>Antibiotic Utilization (Total Scripts, Average Scrips PMPY, Total Days Supplied, &amp; Average Days Supplied) 
[Several rates reported, including by type of antibiotic and by drug class]</t>
  </si>
  <si>
    <t>This measure summarizes the following data on outpatient utilization of antibiotic prescriptions during the measurement year, stratified by age and gender:
• Total number of antibiotic prescriptions.
• Average number of antibiotic prescriptions per member per year (PMPY).
• Total days supplied for all antibiotic prescriptions.
• Average days supplied per antibiotic prescription.
• Total number of prescriptions for antibiotics of concern.
• Average number of prescriptions PMPY for antibiotics of concern. 
• Percentage of antibiotics of concern for all antibiotic prescriptions.
• Average number of antibiotics PMPY reported by drug class: 
– For selected “antibiotics of concern.”
– For all other antibiotics.</t>
  </si>
  <si>
    <t>Centers for Medicare &amp; Medicaid Services - Inpatient Psychiatric Facility Quality Reporting Program</t>
  </si>
  <si>
    <t>Percentage of pediatric (5-17 years of age) and adult (18-50 years of age) patients who had a diagnosis of asthma, have been educated about their condition, and have a written asthma self-management plan
More information can be found here: http://www.health.state.mn.us/healthreform/measurement/measures/index.html</t>
  </si>
  <si>
    <t>Avoidable ED Visits (per 1,000 Members)</t>
  </si>
  <si>
    <t>NYU Center for Health and Public Service Research</t>
  </si>
  <si>
    <t>With support from the Commonwealth Fund, the Robert Wood Johnson Foundation, and the United Hospital Fund of New York, the NYU Center for Health and Public Service Research has developed an algorithm to help classify ED utilization. The algorithm was developed with the advice of a panel of ED and primary care physicians, and it is based on an examination of a sample of almost 6,000 full ED records. Data abstracted from these records included the initial complaint, presenting symptoms, vital signs, medical history, age, gender, diagnoses, procedures performed, and resources used in the ED. 
The NYU Center for Health and Public Service Research has developed software for applying the algorithm using three different software applications: SAS, SPSS, and ACCESS. Detailed instructions on how to use the algorithm are included in Download section of their website. All three applications produce an output data set that adds a new set of variables to your original data set.
The Lewin Group modifies the NYU measure.  The NYU measure does not explicitly identify a ED visit as “Avoidable.”  The Lewin Group modifications, using probability thresholds, will classify “Non-Emergent” and “Emergent - Primary Care Treatable” as “Avoidable”, therefore allowing the calculation of an Avoidable ED Visit Rate and calculating the cost of avoidable ED visits.  The attached document summarizes the approach of the Lewin Group modification.</t>
  </si>
  <si>
    <t>CAHPS Survey Items related to Access</t>
  </si>
  <si>
    <t>1. How often did you get an appointment for a check-up or routine care at a doctor's office or clinic as soon as you needed?
2. How often did you get an appointment to see a specialist as soon as you needed?
3. How often was it easy to get the care, tests, or treatment you needed?
4. When you needed care right away, how often did you get care as soon as you needed?</t>
  </si>
  <si>
    <t>Cardiac Rehabilitation</t>
  </si>
  <si>
    <t>Percentage of members 18 years and older, who attended cardiac rehabilitation following a qualifying cardiac event, including myocardial infarction, percutaneous coronary intervention, coronary artery bypass grafting, heart and heart/lung transplantation or heart valve repair/replacement. Four rates are reported.</t>
  </si>
  <si>
    <t>Care Coordination Quality Measure for Primary Care</t>
  </si>
  <si>
    <t>The Care Coordination Quality Measure for Primary Care (CCQM-PC) is a survey of adult patients’ experiences with care coordination in primary care settings. The CCQM-PC builds on previous AHRQ work to develop a conceptual framework for care coordination and fills a gap in the care coordination measurement field. It was developed, cognitively tested, and piloted with patients from a diverse set of 13 primary care practices to comprehensively assess patient perceptions of the quality of their care coordination experiences. The CCQM-PC is designed to be used in primary care research and evaluation, with potential applications to primary care quality improvement. Guidance regarding the fielding of the survey is provided in addition to the full survey, which is in the public domain and may be used without additional permission.</t>
  </si>
  <si>
    <t>Care for Older Adults – Functional Status Assessment</t>
  </si>
  <si>
    <t>Rupture of the posterior capsule during anterior segment surgery requiring vitrectomy</t>
  </si>
  <si>
    <t>Central venous catheter-related bloodstream infections (secondary diagnosis) per 1,000 medical and surgical discharges for patients ages 18 years and older or obstetric cases. Excludes cases with a principal diagnosis of a central venous catheter-related bloodstream infection, cases with a secondary diagnosis of a central venous catheter-related bloodstream infection present on admission, cases with stays less than 2 days, cases with an immunocompromised state, and cases with cancer.</t>
  </si>
  <si>
    <t>Percentage of women 21–64 years of age who received more cervical cancer screenings than necessary according to evidence-based guidelines, using either of the following criteria:
• Women 21–64 who had more than one cervical cytology performed every three years.
• Women 30–64 who had more than one cervical cytology/human papillomavirus (HPV) co-testing performed every five years.
Report each of the two rates separately and as a total rate.
• Women age 21–64 with more than one cervical cytology performed every three years (denominator is the total eligible population).
• Women age 30–64 with more than one cervical cytology/HPV co-test performed every 5 years (denominator is the total eligible population).
• Total rate is the sum of the two numerators divided by the eligible population.
Because this measure assesses overscreening, a lower rate indicates better performance.</t>
  </si>
  <si>
    <t>Cesarean Delivery Rate, Uncomplicated (IQI-21)</t>
  </si>
  <si>
    <t>Cesarean deliveries without a hysterectomy procedure per 1,000 deliveries. Excludes deliveries with complications (abnormal presentation, preterm delivery, fetal death, multiple gestation diagnoses, or breech procedure)</t>
  </si>
  <si>
    <t>Cesarean Section Delivery Rate</t>
  </si>
  <si>
    <t>National Perinatal Information Center</t>
  </si>
  <si>
    <t>Percentage of births by cesarean delivery (calendar year)</t>
  </si>
  <si>
    <t>Percentage of members 18 to 75 years of age who were discharged alive for acute myocardial infarction (AMI), coronary artery bypass graft (CABG), or percutaneous coronary interventions (PCI) in the year prior to the measurement year, or who had a diagnosis of ischemic vascular disease (IVD) during the measurement year and the year prior to the measurement year, who had each of the following during the measurement year:
• Low-density lipoprotein cholesterol (LDL-C) screening performed 
• LDL-C control (less than 100 mg/dL)</t>
  </si>
  <si>
    <t>Percentage of adults 50-75 years of age who had appropriate screening for colorectal cancer
More information can be found here: http://www.health.state.mn.us/healthreform/measurement/measures/index.html</t>
  </si>
  <si>
    <t>COPD or Asthma Admission Rate in Older Adults</t>
  </si>
  <si>
    <t>Center for Medicare and Medicaid Services</t>
  </si>
  <si>
    <t>All discharges with a principal diagnosis code for COPD or asthma in adults ages 40 to 64, for ACO attributed members with COPD or asthma, with risk-adjusted comparison of observed discharges to expected discharges for each ACO.</t>
  </si>
  <si>
    <t>Dental CAHPS</t>
  </si>
  <si>
    <t>1) Percentage of members who had a regular dentist
2) Percentage of members who experienced a dental emergency and were 'always' or 'usually' able to see a dentist as soon as they needed</t>
  </si>
  <si>
    <t>Percentage of members 12 years of age and older with a diagnosis of depression and an elevated PHQ-9 score, who had evidence of response or remission within 5 to 7 months of the elevated score. Four rates are reported:
1. ECDS Coverage. The percentage of members 12 and older with a diagnosis of major depression or dysthymia, for whom a health plan can receive any electronic clinical quality data.
2. Follow-Up PHQ-9. The percentage of members who have a follow-up PHQ-9 score documented within the five to seven months after the initial elevated PHQ-9 score.
3. Depression Remission. The percentage of members who achieved remission within five to seven months after the initial elevated PHQ-9 score. 
4. Depression Response. The percentage of members who showed response within five to seven months after the initial elevated PHQ-9 score.</t>
  </si>
  <si>
    <t>Combination of three survey questions:
-In the last 12 months, how often did the specialist you saw seem informed and up-to-date about any care you got from other service and support providers, such as home health agencies, area agencies on aging, developmental or mental health service agencies, substance abuse providers, vocational rehabilitation, etc.?
-In the last 12 months, how often did the provider named in Question 1 seem informed and up-to-date about any care you got from other service and support providers, such as home health agencies, area agencies on aging, developmental or mental health service agencies, substance abuse providers, vocational rehabilitation, etc.?
-In the last 12 months, if you asked for something, how often did your case manager/service coordinator help you get what you needed?</t>
  </si>
  <si>
    <t>This shows how much the drug plan’s performance has improved or declined from one year to the next year.   To calculate the plan’s improvement rating, Medicare compares the plan’s previous scores to its current scores for all of the topics shown on this website. Then Medicare averages the results to give the plan its improvement rating. 
If a plan receives 1 or 2 stars, it means, on average, the plan’s scores have declined (gotten worse). 
If a plan receives 3 stars, it means, on average, the plan’s scores have stayed about the same. 
If a plan receives 4 or 5 stars, it means, on average, the plan’s scores have improved. 
  Keep in mind that a plan that is already doing well in most areas may not show much improvement. It is also possible that a plan can start with low ratings, show a lot of improvement, and still not be performing very well.</t>
  </si>
  <si>
    <t>Rate of ED visits per 1,000 member months</t>
  </si>
  <si>
    <t>Emergency Department Information Exchange</t>
  </si>
  <si>
    <t>Years 1-3: 
1. Number of outreach notifications to primary care providers for patients with 5+ ED visits in past 12 months
2. Number of care guidelines completed for patients with 5+ ED visits in past 12 months
Year 4: Number of patients who visit the ED of the same facility within 30 days of the 5th visit</t>
  </si>
  <si>
    <t>Percentage of emergency department visits for patients aged 2 through 17 years who presented within 24 hours of a minor blunt head trauma with a Glasgow Coma Scale (GCS) score of 15 and who had a head CT for trauma ordered by an emergency care provider who are classified as low risk according to the Pediatric Emergency Care Applied Research Network  prediction rules for traumatic brain injury.</t>
  </si>
  <si>
    <t>Excessive Anticoagulation with Warfarin</t>
  </si>
  <si>
    <t>Number of patients experiencing excessive anticoagulation (INR &gt; 6)</t>
  </si>
  <si>
    <t>Follow-Up After High-Intensity Care for Substance Use Disorder</t>
  </si>
  <si>
    <t>HIV Screening Question from BRFSS</t>
  </si>
  <si>
    <t>Question from BRFSS Survey: Have you ever been tested for H.I.V.?
Note: additional, more specific questions available.</t>
  </si>
  <si>
    <t>Numerator: All beneficiaries attributed to the Group Practice Reporting Option (GPRO) group with a given CCW indicator, sum the number of ED visits identified in the Outpatient SAF as specified by ResDac11. http://www.resdac.org/resconnect/articles/144
Denominator: Count number of beneficiaries attributed to the GPRO group with a given CCW flag.
Note: Please also consider ED observation unit visit rates</t>
  </si>
  <si>
    <t>Hospital-wide All-cause Readmission</t>
  </si>
  <si>
    <t>Percent of inpatient discharges that result in a new admission to an Oregon general acute care hospital within 30 days or less</t>
  </si>
  <si>
    <t>Hypoglycemia in Inpatients Receiving Insulin</t>
  </si>
  <si>
    <t>American Society of Health Systems Pharmacist Safe Use of Insulin</t>
  </si>
  <si>
    <t>All patients with hypoglycemia (blood glucose of 50mg per dl or less)</t>
  </si>
  <si>
    <t>In hospital fall with hip fracture (secondary diagnosis) per 1,000 discharges for patients ages 18 years and older. Excludes cases that were admitted because of conditions that make them susceptible to falling (seizure disorder, syncope, stroke, occlusion of arteries, coma, cardiac arrest, poisoning, trauma, delirium or other psychoses, anoxic brain injury), have conditions associated with fragile bone (metastatic cancer, lymphoid malignancy, bone malignancy), cases with a principal diagnosis of hip fracture, cases with a secondary diagnosis of hip fracture present on admission, and obstetric cases</t>
  </si>
  <si>
    <t>Initiation of Pharmacotherapy upon New Episode of Opioid Dependence</t>
  </si>
  <si>
    <t>Washington Circle Group</t>
  </si>
  <si>
    <t>Numerator: Number of individuals who initiate pharmacotherapy with at least 1 prescription for an opioid treatment medication within 30 days following index visit with a diagnosis of opioid dependence.
Denominator: Number of individuals with index visit associated with an opioid dependence diagnosis after 60-day clean period with no SUD claims.</t>
  </si>
  <si>
    <t>Percentage of members 18–85 years of age with diabetes (type 1 and type 2) who received a kidney health evaluation, defined by an estimated glomerular filtration rate (eGFR) and a urine albumin-creatinine ratio (uACR), during the measurement year</t>
  </si>
  <si>
    <t>Laminectomy or Spinal Fusion Rate  (IQI-29)</t>
  </si>
  <si>
    <t>Laminectomies or spinal fusion discharges per 100,000 population, ages 18 years and older.</t>
  </si>
  <si>
    <t>Outpatients who had a follow-up mammogram, ultrasound, or MRI of the breast within 45 days after a screening mammogram</t>
  </si>
  <si>
    <t>2014 Evidence-Based Hospital Referral (EBHR) Standards
Each hospital fulfilling one or more of the high-risk surgical standards: 
1. For aortic valve replacement (AVR), participates in and scores better than the group average for participating hospitals in its ratio of observed-to-expected mortality in a national performance measurement system1, or in a regional performance measurement system2, and achieves the favorable volume characteristic: 120 or more patients/year for the hospital. 
or 
2. For AVR, abdominal aortic aneurysm repair (AAA), pancreatic resection, and esophagectomy, places in the best quartile for the predicted mortality composite measure for the procedure, as compared to a national sample of hospitals</t>
  </si>
  <si>
    <t>Obese: Students Who Were &gt;=95th Percentile for BMI (Based on 2000 CDC Growth Charts)</t>
  </si>
  <si>
    <t>Obstetric Trauma: Vaginal Delivery with Instrument (PSI-18)</t>
  </si>
  <si>
    <t>The rate per 1,000 vaginal deliveries with instrument assistance (3rd or 4th degree lacerations)</t>
  </si>
  <si>
    <t>Obstetric Trauma: Vaginal Delivery without Instrument (PSI-19)</t>
  </si>
  <si>
    <t>The rate per 1,000 vaginal deliveries without instrument assistance (3rd or 4th degree lacerations)</t>
  </si>
  <si>
    <t>Optimal Asthma Control</t>
  </si>
  <si>
    <t>Patients ages 5-50 (pediatrics ages 5-17) whose asthma is well-controlled as demonstrated by one of three age appropriate patient reported outcome tools
More information can be found here: http://www.health.state.mn.us/healthreform/measurement/measures/index.html</t>
  </si>
  <si>
    <t>Oral Health Assessments in Primary Care for Children</t>
  </si>
  <si>
    <t>Percentage of oral health assessments for children ages 0-6 that were provided by a medical practitioner</t>
  </si>
  <si>
    <t>Osteoporosis Screening in Older Women</t>
  </si>
  <si>
    <t>Percentage of women 65–75 years of age who received osteoporosis screening</t>
  </si>
  <si>
    <t>Patient Perceptions of Integrated Care (PPIC)</t>
  </si>
  <si>
    <t>Harvard School of Public Health</t>
  </si>
  <si>
    <t>Provider Knowledge of Patient
Staff Knowledge of Patient’s History
Specialist Knowledge of Patient’s History
Provider’s Support for Patient’s Self-Directed Care
Provider Support for Patients’ Medication Adherence/Health Home Management
Test Result Communication</t>
  </si>
  <si>
    <t>ICU Physician Staffing (IPS) Standard
1) Does your hospital operate any adult or pediatric general medical and/or surgical ICUs or neuro ICUs31? 
2) Are all patients in these ICUs managed or co-managed by one or more physicians who are certified in critical care medicine?
3) Is one or more of these physicians ordinarily present in each of these ICUs during daytime hours for at least 8 hours per day, 7 days per week, and do they provide clinical care exclusively in one ICU during these hours?
4) When these physicians are not present in these ICUs on-site or via telemedicine, do they return more than 95% of calls/pages from these units within five minutes, based on a quantified analysis of notification device response time? 
5) When these physicians are not present on-site in the ICU or not able to reach an ICU patient within 5 minutes, can they rely on a physician, 
physician assistant, nurse practitioner, or FCCS-certified nurse “effector who is in the hospital and able to reach these ICU patients within five 
minutes in more than 95% of the cases, based on a quantified analysis of notification device response time? 
6) Are all patients in these ICUs managed or co-managed by one or more physicians certified in critical care medicine who are: 
    • ordinarily present on-site in these units; 
    • for at least 8 hours per day, 4 days per week or 4 hours per day, 7 
days per week, and 
    • providing clinical care exclusively in one ICU during these hours
7) Are all patients in these ICUs managed or co-managed by one or more physicians certified in critical care medicine who are: 
    • present via telemedicine for 24 hours per day, 7 days per week 
    • meet modified Leapfrog ICU requirements for intensivist presence in the ICU via telemedicine (More Information33) 
    • supported in the establishment and revision of daily care planning for each ICU patient by an on-site intensivist, hospitalist, anesthesiologist, or physician trained in emergency medicine 
8) Are all patients in these ICUs managed or co-managed by one or more physicians certified in critical care medicine who are: 
    • on-site at least 4 days per week to establish or revise daily care plans for each ICU patient? 
9) If not all patients are managed or co-managed by physicians certified in critical care medicine, are some patients managed by these physicians? 
10) Does your hospital have a board-approved budget that is adequate to meet this commitment? 
11) Does a clinical pharmacist make daily rounds on patients in these ICUs 7 days per week?
12) Does a physician certified in critical care medicine lead daily multi-disciplinary rounds on-site on patients in these ICUs 7 days per week?
13) When certified physicians are on-site in these ICUs, do they have responsibility for all ICU admission and discharge decisions?</t>
  </si>
  <si>
    <t>Managing Serious Errors
1. Has agreed to implement the five principles of Leapfrog’s Never Events policy if a never event occurs within their facility. 
2. Has a standardized infection ratio of zero for patients in the ICU, as measured by dividing the number 
of observed CLABSI events by the “expected” number of events. 
3. Has a standardized infection ratio of less than 0.293 for patients in the ICU, as measured by dividing the number of observed UTI events by the “expected” number of events. 
4. Has a rate of 0.000 per 1,000 patient discharges for hospital-acquired stage III or IV pressure ulcers. 
5. Has a rate less than or equal to 0.16 per 1,000 patient discharges for hospital-acquired injuries.</t>
  </si>
  <si>
    <t>Section 2: Computerized Physician Order Entry (CPOE) Standard
1) Does your hospital have a functioning CPOE system in at least one inpatient unit of the hospital? 
2) What percent of your hospital’s total inpatient medication orders (including orders made in units which do NOT have a functioning CPOE) do prescribers enter via a CPOE system that: 
    • includes decision support software to reduce prescribing errors; and, 
    • is linked13 to pharmacy, laboratory, and admitting-discharge-transfer (ADT) information in your hospital 
3) What was your hospital’s score when it tested its CPOE system using the Leapfrog CPOE Evaluation Tool?</t>
  </si>
  <si>
    <t>The number of members for whom there are two administrations of the On Track questionnaire submitted in to the On Track system. The measure applies to members currently in treatment as of the start date of this pilot program and to members who initiate treatment following the start date of this pilot program.
The On Track system allows providers access to validated assessment tools for patient completion as well as outcome data based on administration of these assessments to inform a patient’s progress in treatment.</t>
  </si>
  <si>
    <t>PCMH CAHPS Survey (for Primary Care) - Questions Not Specified</t>
  </si>
  <si>
    <t>Pediatric Integrated Care Survey (PICS)</t>
  </si>
  <si>
    <t>Boston Children's Hospital</t>
  </si>
  <si>
    <t>Access to Care
Communication with Care Team Members
Family Impact
Care Goal Creation/Planning
Team Functioning/Quality</t>
  </si>
  <si>
    <t>Percentage of calendar months within a 12-month period during which patients aged 17 years and younger with a diagnosis of End Stage Renal Disease (ESRD) undergoing maintenance hemodialysis in an outpatient dialysis facility have an assessment of the adequacy of volume management from a nephrologist</t>
  </si>
  <si>
    <t>Percentage of patients 12-17 years of age who were screened for mental health
and/or depression
More information can be found here: http://www.health.state.mn.us/healthreform/measurement/measures/index.html</t>
  </si>
  <si>
    <t>Pediatric Preventive Care: Overweight Counseling</t>
  </si>
  <si>
    <t>Percentage of patients 3-17 years of age with a BMI percentile greater than or equal to 85 who had evidence of counseling for nutrition and physical activity
More information can be found here: http://www.health.state.mn.us/healthreform/measurement/measures/index.html</t>
  </si>
  <si>
    <t>Pelvic Organ Prolapse: Preoperative Assessment of Occult Stress Urinary Incontinence</t>
  </si>
  <si>
    <t>Pelvic Organ Prolapse: Preoperative Screening for Uterine Malignancy</t>
  </si>
  <si>
    <t>Pharmacotherapy for Opioid Use Disorder</t>
  </si>
  <si>
    <t>Postoperative acute kidney failure requiring dialysis per 1,000 elective surgical discharges for patients ages 18 years and older. Excludes cases with principal diagnosis of acute kidney failure; cases with secondary diagnosis of acute kidney failure present on admission; cases with secondary diagnosis of acute kidney failure and dialysis procedure before or on the same day as the first operating room procedure; cases with acute kidney failure, cardiac arrest, severe cardiac dysrhythmia, cardiac shock, chronic kidney failure; a principal diagnosis of urinary tract obstruction and obstetric
cases</t>
  </si>
  <si>
    <t>Prenatal Immunization Status</t>
  </si>
  <si>
    <t>Primary Cesarean Delivery Rate, Uncomplicated (IQI-33)</t>
  </si>
  <si>
    <t>First-time Cesarean deliveries without a hysterectomy procedure per 1,000 deliveries. Excludes deliveries with complications (abnormal presentation, preterm delivery, fetal death, multiple gestation diagnoses, or breech procedure)</t>
  </si>
  <si>
    <t>Questions from CAHPS Children with Chronic Conditions Item Set</t>
  </si>
  <si>
    <t>From a supplemental item set for CAHPS 5.0H:
CC18. In the last 6 months, did anyone from your child’s
health plan, doctor’s office, or clinic help coordinate your
child’s care among these different providers or services?</t>
  </si>
  <si>
    <t>Rate of Surgical Conversion from Lower Extremity Endovascular Revascularization Procedure</t>
  </si>
  <si>
    <t>Risk of Continued Opioid Use</t>
  </si>
  <si>
    <t>The use of a Safe Surgery Checklist for surgical procedures that includes safe surgery practices during each of the three critical perioperative periods: the period prior to the administration of anesthesia, the period prior to skin incision, and the period of closure of incision and prior to the patient leaving the operating room</t>
  </si>
  <si>
    <t>Seatbelt Use</t>
  </si>
  <si>
    <t>This question asks, "How often do you use seat belts when you drive or ride in a car?"
The BRFSS questionnaire is designed by a working group of BRFSS state coordinators and CDC staff. The questionnaire is approved by all state coordinators. 
The questionnaire can be found here: https://www.cdc.gov/brfss/questionnaires/</t>
  </si>
  <si>
    <t>For an EHR reporting period in 2017, for more than 5 percent of unique patients seen by the Eligible Physician (EP) during the EHR reporting period, a secure message was sent using the electronic messaging function of CEHRT to the patient (or the patient-authorized representative), or in response to a secure message sent by the patient (or the patient-authorized representative) during the EHR reporting period.</t>
  </si>
  <si>
    <t>This measure calculates the percentage of Brain CT studies with a simultaneous Sinus CT (i.e., Brain and Sinus CT studies performed on the same day at the same facility).</t>
  </si>
  <si>
    <t>Social Determinants of Health Screening</t>
  </si>
  <si>
    <t>Percentage of males 21–75 years of age and females 40–75 years of age during the measurement year, who were identified as having clinical atherosclerotic cardiovascular disease (ASCVD) and were dispensed at least moderate-intensity statin therapy that they remained on for at least 80 percent of the treatment period. Two rates are reported:
1. Received Statin Therapy. The percentage of members who were identified as having clinical ASCVD and were dispensed at least moderate intensity statin therapy during the measurement year.
2. Statin Adherence 80 percent. The percentage of members who were identified as having clinical ASCVD and were dispensed at least moderate-intensity statin therapy that they remained on for at least 80 percent of the treatment period.</t>
  </si>
  <si>
    <t>Tobacco Use</t>
  </si>
  <si>
    <t>Percentage of patients aged 18 years and older who had an unplanned hospital readmission within 30 days of principal procedure</t>
  </si>
  <si>
    <t>Utilization of the PHQ-9 to Monitor Depression Symptoms for Adolescents and Adults</t>
  </si>
  <si>
    <t>Vaginal Birth After Cesarean Delivery Rate, All (IQI-34)</t>
  </si>
  <si>
    <t>Vaginal births per 1,000 deliveries by patients with previous Cesarean deliveries</t>
  </si>
  <si>
    <t>Vaginal Birth After Cesarean Delivery Rate, Uncomplicated (IQI-22)</t>
  </si>
  <si>
    <t>Vaginal births per 1,000 deliveries by patients with previous Cesarean deliveries. Excludes deliveries with complications (abnormal presentation, preterm delivery, fetal death, multiple gestation diagnoses, or breech procedure)</t>
  </si>
  <si>
    <t>Varicose Vein Treatment with Saphenous Ablation: Outcome Survey</t>
  </si>
  <si>
    <t>Yes (Timely Apts, Provider Communication, Helpful Office Staff, Coordinate Care Composite, Provider Rating 9 or 10)</t>
  </si>
  <si>
    <t>Yes (0018e)</t>
  </si>
  <si>
    <t>Yes (0022e)</t>
  </si>
  <si>
    <t>Yes (ACO and PCMH/Primary Care, Behavioral Health, Cardiovascular) (0028e)</t>
  </si>
  <si>
    <t>Yes (Cardiovascular) (0070e)</t>
  </si>
  <si>
    <t>Yes (Cardiovascular) (0081e)</t>
  </si>
  <si>
    <t>Yes (Cardiovascular) (0083e)</t>
  </si>
  <si>
    <t>Yes (ACO and PCMH/Primary Care and Neurology)</t>
  </si>
  <si>
    <t>Yes (Behavioral Health)</t>
  </si>
  <si>
    <t>Yes (Oncology) (0384e)</t>
  </si>
  <si>
    <t>Yes (Oncology) (0389e)</t>
  </si>
  <si>
    <t>Yes (Testing)</t>
  </si>
  <si>
    <t>Yes (ACO and PCMH/Primary Care) (0421e)</t>
  </si>
  <si>
    <t>Yes (updated cohort)</t>
  </si>
  <si>
    <t>Yes (PC-06 and ePC-06)</t>
  </si>
  <si>
    <t>Yes (ACO and PCMH/Primary Care and Behavioral Health)</t>
  </si>
  <si>
    <t>Yes (HIV/Hepatitis C)  (3209e reporting option)</t>
  </si>
  <si>
    <t>Yes (HIV/Hepatitis C) (3210e reporting option)</t>
  </si>
  <si>
    <t>Yes (ACO and PCMH/Primary Care(0359e), Gastroenterology, HIV/Hepatitis C (0359e))</t>
  </si>
  <si>
    <t>Yes (C26)</t>
  </si>
  <si>
    <t>Yes (OB/GYN and HIV/Hepatitis C)</t>
  </si>
  <si>
    <t>BV-737</t>
  </si>
  <si>
    <t>BV-738</t>
  </si>
  <si>
    <t>BV-739</t>
  </si>
  <si>
    <t>BV-740</t>
  </si>
  <si>
    <t>BV-741</t>
  </si>
  <si>
    <t>BV-742</t>
  </si>
  <si>
    <t>BV-743</t>
  </si>
  <si>
    <t>BV-744</t>
  </si>
  <si>
    <t>BV-745</t>
  </si>
  <si>
    <t>BV-746</t>
  </si>
  <si>
    <t>BV-747</t>
  </si>
  <si>
    <t>BV-748</t>
  </si>
  <si>
    <t>BV-749</t>
  </si>
  <si>
    <t>BV-750</t>
  </si>
  <si>
    <t>BV-751</t>
  </si>
  <si>
    <t>BV-752</t>
  </si>
  <si>
    <t>BV-753</t>
  </si>
  <si>
    <t>BV-754</t>
  </si>
  <si>
    <t>BV-755</t>
  </si>
  <si>
    <t>BV-756</t>
  </si>
  <si>
    <t>BV-757</t>
  </si>
  <si>
    <t>BV-758</t>
  </si>
  <si>
    <t>BV-759</t>
  </si>
  <si>
    <t>BV-760</t>
  </si>
  <si>
    <t>BV-761</t>
  </si>
  <si>
    <t>BV-762</t>
  </si>
  <si>
    <t>BV-763</t>
  </si>
  <si>
    <t>BV-764</t>
  </si>
  <si>
    <t>BV-765</t>
  </si>
  <si>
    <t>BV-766</t>
  </si>
  <si>
    <t>BV-767</t>
  </si>
  <si>
    <t>BV-768</t>
  </si>
  <si>
    <t>BV-769</t>
  </si>
  <si>
    <t>BV-770</t>
  </si>
  <si>
    <t>BV-771</t>
  </si>
  <si>
    <t>BV-772</t>
  </si>
  <si>
    <t>BV-773</t>
  </si>
  <si>
    <t>BV-774</t>
  </si>
  <si>
    <t>BV-775</t>
  </si>
  <si>
    <t>BV-776</t>
  </si>
  <si>
    <t>BV-777</t>
  </si>
  <si>
    <t>BV-778</t>
  </si>
  <si>
    <t>BV-779</t>
  </si>
  <si>
    <t>BV-780</t>
  </si>
  <si>
    <t>BV-781</t>
  </si>
  <si>
    <t>BV-782</t>
  </si>
  <si>
    <t>BV-783</t>
  </si>
  <si>
    <t>BV-784</t>
  </si>
  <si>
    <t>BV-785</t>
  </si>
  <si>
    <t>BV-786</t>
  </si>
  <si>
    <t>BV-787</t>
  </si>
  <si>
    <t>BV-789</t>
  </si>
  <si>
    <t>BV-788</t>
  </si>
  <si>
    <t>BV-790</t>
  </si>
  <si>
    <t>BV-791</t>
  </si>
  <si>
    <t>BV-792</t>
  </si>
  <si>
    <t>BV-793</t>
  </si>
  <si>
    <t>BV-794</t>
  </si>
  <si>
    <t>BV-795</t>
  </si>
  <si>
    <t>BV-796</t>
  </si>
  <si>
    <t>BV-797</t>
  </si>
  <si>
    <t>BV-798</t>
  </si>
  <si>
    <t>BV-799</t>
  </si>
  <si>
    <t>BV-800</t>
  </si>
  <si>
    <t>Screening for Depression and Follow-Up Plan</t>
  </si>
  <si>
    <t>Emergency Department (ED) Visits per 1,000</t>
  </si>
  <si>
    <t>Meaningful Access to Health Care Services for Persons with Limited English Proficiency</t>
  </si>
  <si>
    <t>BV-801</t>
  </si>
  <si>
    <t>BV-802</t>
  </si>
  <si>
    <t>BV-803</t>
  </si>
  <si>
    <t>BV-804</t>
  </si>
  <si>
    <t>BV-805</t>
  </si>
  <si>
    <t>BV-806</t>
  </si>
  <si>
    <t>BV-807</t>
  </si>
  <si>
    <t>BV-808</t>
  </si>
  <si>
    <t>BV-809</t>
  </si>
  <si>
    <t>BV-810</t>
  </si>
  <si>
    <t>BV-811</t>
  </si>
  <si>
    <t>BV-812</t>
  </si>
  <si>
    <t>BV-813</t>
  </si>
  <si>
    <t>BV-814</t>
  </si>
  <si>
    <t>BV-815</t>
  </si>
  <si>
    <t>BV-816</t>
  </si>
  <si>
    <t>BV-817</t>
  </si>
  <si>
    <t>BV-818</t>
  </si>
  <si>
    <t>BV-819</t>
  </si>
  <si>
    <t>Percentage of adults 19 years and older who are up to date on recommended routine vaccines for influenza, tetanus and diphtheria (Td) or tetanus, Tdap, herpes zoster and pneumococcal</t>
  </si>
  <si>
    <t>Percentage of new opioid use disorder (OUD) pharmacotherapy events with OUD pharmacotherapy for 180 or more days among members age 16 and older with a diagnosis of OUD</t>
  </si>
  <si>
    <t>Percentage of members who had the following number of well-child visits with a PCP during the last 15 months. The following rates are reported:
1.	Well-Child Visits in the First 15 Months. Children who turned 15 months old during the measurement year: Six or more well-child visits.
2.	Well-Child Visits for Age 15 Months–30 Months. Children who turned 30 months old during the measurement year: Two or more well-child visits.</t>
  </si>
  <si>
    <t>https://www.medicaid.gov/resources-for-states/medicaid-state-technical-assistance/health-home-information-resource-center/health-home-quality-reporting/index.html</t>
  </si>
  <si>
    <t>3316</t>
  </si>
  <si>
    <t>https://www.jointcommission.org/-/media/tjc/documents/measurement/oryx/cy2021-oryx-reporting-requirements-oct2020.pdf</t>
  </si>
  <si>
    <r>
      <t xml:space="preserve">Catalyst for Payment Reform Employer-Purchaser Measure Set
</t>
    </r>
    <r>
      <rPr>
        <b/>
        <sz val="14"/>
        <color rgb="FFC5D9F1"/>
        <rFont val="Arimo"/>
      </rPr>
      <t>Version Date: October 2015</t>
    </r>
  </si>
  <si>
    <t>https://www.iha.org/performance-measurement/amp-program/measure-set/</t>
  </si>
  <si>
    <t>Child and Adolescent Well-Care Visits</t>
  </si>
  <si>
    <t xml:space="preserve">https://mn.gov/dhs/partners-and-providers/grants-rfps/integrated-health-partnerships/ </t>
  </si>
  <si>
    <t>The percentage of patients aged 5-50 years as of the last day of the measurement year with persistent asthma who were dispensed more than 3 canisters of short-acting beta2 agonist inhalers over a 90-day period and who did not receive controller therapy during the same 90-day period.</t>
  </si>
  <si>
    <t>Hospital-wide Readmit (READM-30-HOSPWIDE)</t>
  </si>
  <si>
    <t>Gap in HIV Medical Visits</t>
  </si>
  <si>
    <t>2080</t>
  </si>
  <si>
    <t>Medicare Spending Per Beneficiary (MSPB)</t>
  </si>
  <si>
    <t>2158</t>
  </si>
  <si>
    <t>The Medicare Spending Per Beneficiary (MSPB) - Hospital measure evaluates hospitals’ risk-adjusted episode costs relative to the risk-adjusted episode costs of the national median hospital. Specifically, the MSPB-Hospital measure assesses the cost to Medicare for services performed by hospitals and other healthcare providers during an MSPB-Hospital episode, which is comprised of the periods immediately prior to, during, and following a patient’s hospital stay. The MSPB-Hospital measure is not condition specific and uses standardized prices when measuring costs. Beneficiary populations eligible for the MSPB-Hospital calculation include Medicare beneficiaries enrolled in Medicare Parts A and B who were discharged from short-term acute Inpatient Prospective Payment System (IPPS) hospitals during the period of performance.</t>
  </si>
  <si>
    <t>Overall Defect Free Care for AMI</t>
  </si>
  <si>
    <t>2377</t>
  </si>
  <si>
    <t>The proportion of acute MI patients &gt;= 18 years of age that receive "perfect care" based upon their eligibility for each performance measures</t>
  </si>
  <si>
    <t>2651</t>
  </si>
  <si>
    <t>The measures submitted here are derived from the CAHPS® Hospice Survey, which is a 47-item standardized questionnaire and data collection methodology. The survey is intended to measure the care experiences of hospice patients and their primary caregivers. Respondents to the survey are the primary informal caregivers of patients who died under hospice care. These are typically family members but can be friends. The hospice identifies the primary informal caregiver from their administrative records. Data collection for sampled decedents/caregivers is initiated two months following the month of the decedent’s death.</t>
  </si>
  <si>
    <t>2653</t>
  </si>
  <si>
    <t>For patients age 18 and older undergoing total knee replacement surgery, the average change from pre-operative functional status to one year (nine to fifteen months) post-operative functional status using the Oxford Knee Score (OKS) patient reported outcome tool.</t>
  </si>
  <si>
    <t>30-Day Unplanned Readmissions for Cancer Patients</t>
  </si>
  <si>
    <t>3188</t>
  </si>
  <si>
    <t>Alliance of Dedicated Cancer Centers</t>
  </si>
  <si>
    <t>30-Day Unplanned Readmissions for Cancer Patients measure is a cancer-specific measure. It provides the rate at which all adult cancer patients covered as Fee-for-Service Medicare beneficiaries have an unplanned readmission within 30 days of discharge from an acute care hospital. The unplanned readmission is defined as a subsequent inpatient admission to a short-term acute care hospital, which occurs within 30 days of the discharge date of an eligible index admission and has an admission type of “emergency” or “urgent.”</t>
  </si>
  <si>
    <t>Medication Continuation Following Inpatient Psychiatric Discharge</t>
  </si>
  <si>
    <t>3205</t>
  </si>
  <si>
    <t>This measure assesses whether psychiatric patients admitted to an inpatient psychiatric facility (IPF) for major depressive disorder (MDD), schizophrenia, or bipolar disorder filled a prescription for evidence-based medication within 2 days prior to discharge and 30 days post-discharge. The performance period for the measure is two years.</t>
  </si>
  <si>
    <t>Admission and Emergency Department (ED) Visits for Patients Receiving Outpatient Chemotherapy</t>
  </si>
  <si>
    <t>3490</t>
  </si>
  <si>
    <t>The Admission and Emergency Department (ED) Visits for Patients Receiving Outpatient Chemotherapy Measure, hereafter referred to as the chemotherapy measure, estimates hospital-level, risk-adjusted rates of inpatient admissions or ED visits for cancer patients =18 years of age for at least one of the following diagnoses—anemia, dehydration, diarrhea, emesis, fever, nausea, neutropenia, pain, pneumonia, or sepsis—within 30 days of hospital-based outpatient chemotherapy treatment. Rates of admission and ED visits are calculated and reported separately.</t>
  </si>
  <si>
    <t>3493</t>
  </si>
  <si>
    <t>480</t>
  </si>
  <si>
    <t>This measure is a re-specified version of the measure, “Hospital-level Risk-standardized Complication rate (RSCR) following Elective Primary Total Hip Arthroplasty (THA) and/or Total Knee Arthroplasty (TKA)” (National Quality Forum 1550), which was developed for patients 65 years and older using Medicare claims. This re-specified measure attributes outcomes to Merit-based Incentive Payment System participating clinicians and/or clinician groups (“provider”) and assesses each provider’s complication rate, defined as any one of the specified complications occurring from the date of index admission to up to 90 days post date of the index procedure.</t>
  </si>
  <si>
    <t>Percentage of members 3–21 years of age who had at least one comprehensive well-care visit with a PCP or an OB/GYN practitioner during the measurement year.</t>
  </si>
  <si>
    <t>Hospital-Wide, 30-Day, All-Cause Unplanned Readmission (HWR) Rate for the Merit-Based Incentive Payment System (MIPS) Groups</t>
  </si>
  <si>
    <t>479</t>
  </si>
  <si>
    <t>This measure is a re-specified version of the measure, “Risk-adjusted readmission rate (RARR) of unplanned readmission within 30 days of hospital discharge for any condition” (NQF 1789), which was developed for patients 65 years and older using Medicare claims. This re-specified measure attributes outcomes to MIPS participating clinician groups and assesses each group’s readmission rate. The measure comprises a single summary score, derived from the results of five models, one for each of the following specialty cohorts (groups of discharge condition categories or procedure categories): medicine, surgery/gynecology, cardio-respiratory, cardiovascular, and neurology.</t>
  </si>
  <si>
    <t>Medicaid Meaningful Use of EHR Technology - Coordination of Care</t>
  </si>
  <si>
    <t>Medicaid Meaningful Use of EHR Technology - Health Information Exchange</t>
  </si>
  <si>
    <t>The percentage of patients 65 years of age and older who have ever received a pneumococcal vaccine.</t>
  </si>
  <si>
    <t>Sealant Receipt on Permanent 1st Molars</t>
  </si>
  <si>
    <t>Yes (HAI-2)</t>
  </si>
  <si>
    <t>Yes (HAI-1)</t>
  </si>
  <si>
    <t>Yes (HCAHPS)</t>
  </si>
  <si>
    <t>Yes (SEP-1)</t>
  </si>
  <si>
    <t>Yes (PSI-90)</t>
  </si>
  <si>
    <t>Yes (READM-30-IPF &amp; READ-30-HOSPWIDE)</t>
  </si>
  <si>
    <t>Yes (MORT-30-COPD)</t>
  </si>
  <si>
    <t>Yes (EDAC-30-HF)</t>
  </si>
  <si>
    <t>Yes (EDAC-30-AMI)</t>
  </si>
  <si>
    <t>Yes (EDAC-30-PN)</t>
  </si>
  <si>
    <t>Yes (EDV-1)</t>
  </si>
  <si>
    <t>Percentage of cesarean deliveries among nulliparous (first birth), term (37 or more completed weeks based on the obstetric estimate), singleton (one fetus), and cephalic (head-first) births</t>
  </si>
  <si>
    <t>https://www.medicaid.gov/medicaid/quality-of-care/performance-measurement/adult-and-child-health-care-quality-measures/childrens-health-care-quality-measures/index.html</t>
  </si>
  <si>
    <t>A patient experience survey used by CMS for its Oncology Care Model that draws from the CAHPS for Cancer Care field test report and other validated instruments (e.g., CanCORS)</t>
  </si>
  <si>
    <t>Average Change in Functional Status Following Total Knee Replacement Surgery</t>
  </si>
  <si>
    <t>The Core Quality Measure Collaborative, led by the America’s Health Insurance Plans (AHIP) and its member plans’ Chief Medical Officers, leaders from CMS and the National Quality Forum (NQF), as well as national physician organizations, employers and consumers, worked hard to reach consensus on core performance measures. Through the use of a multi-stakeholder process, the Collaborative promotes alignment and harmonization of measure use and collection across payers in both the public and private sectors. 
There are ten measure sets in total. The first seven measure sets were released in February 2016.  The final two measure sets were released in 2020 when the existing measure sets were updated.
1. Accountable Care Organizations (ACOs), Patient Centered Medical Homes (PCMH), and Primary Care
2. Behavioral Health (added in 2020)
3. Cardiology
4. Gastroenterology
5. HIV and Hepatitis C
6. Medical Oncology
7. Neurology (added in 2020)
8. Obstetrics and Gynecology
9. Orthopedics
10. Pediatric (added in July 2017)</t>
  </si>
  <si>
    <t>October 2020</t>
  </si>
  <si>
    <t>Yes (Pediatric)</t>
  </si>
  <si>
    <t>Yes (Pediatric (Child version), ACO and PCMH/Primary Care, Neurology)</t>
  </si>
  <si>
    <t>Yes (Pediatric, OB/GYN)</t>
  </si>
  <si>
    <t>Risk-standardized Complication Rate (RSCR) Following Elective Primary Total Hip Arthroplasty (THA) and/or Total Knee Arthroplasty (TKA) for Merit-based Incentive Payment System (MIPS)</t>
  </si>
  <si>
    <t>Yes (Menu)</t>
  </si>
  <si>
    <t>Yes (Developmental)</t>
  </si>
  <si>
    <t>Yes (Core)</t>
  </si>
  <si>
    <t>Yes (Menu - Combo 2)</t>
  </si>
  <si>
    <t>Prevention Quality Overall Composite (PQI-90)</t>
  </si>
  <si>
    <t>Prevention Quality Indicators (PQI) overall composite per 100,000 population, ages 18 years and older. Includes admissions for one of the following conditions: diabetes with short-term complications, diabetes with long-term complications, uncontrolled diabetes without complications, diabetes with lower-extremity amputation, chronic obstructive pulmonary disease, asthma, hypertension, heart failure, bacterial  pneumonia, or urinary tract infection.</t>
  </si>
  <si>
    <t>BV-83</t>
  </si>
  <si>
    <t>BV-528</t>
  </si>
  <si>
    <t>BV-451</t>
  </si>
  <si>
    <t>BV-357</t>
  </si>
  <si>
    <t>BV-331</t>
  </si>
  <si>
    <t>BV-14</t>
  </si>
  <si>
    <r>
      <rPr>
        <sz val="14"/>
        <color rgb="FF595959"/>
        <rFont val="Arimo"/>
      </rPr>
      <t xml:space="preserve">-ACO and PCMH/Primary Care: </t>
    </r>
    <r>
      <rPr>
        <u/>
        <sz val="12"/>
        <color rgb="FF595959"/>
        <rFont val="Arimo"/>
      </rPr>
      <t>https://www.qualityforum.org/WorkArea/linkit.aspx?LinkIdentifier=id&amp;ItemID=88907</t>
    </r>
    <r>
      <rPr>
        <u/>
        <sz val="10"/>
        <color rgb="FF595959"/>
        <rFont val="Arimo"/>
      </rPr>
      <t xml:space="preserve">
</t>
    </r>
    <r>
      <rPr>
        <sz val="14"/>
        <color rgb="FF595959"/>
        <rFont val="Arimo"/>
      </rPr>
      <t xml:space="preserve">-Behavioral Health: </t>
    </r>
    <r>
      <rPr>
        <u/>
        <sz val="12"/>
        <color rgb="FF595959"/>
        <rFont val="Arimo"/>
      </rPr>
      <t>https://www.qualityforum.org/WorkArea/linkit.aspx?LinkIdentifier=id&amp;ItemID=94322</t>
    </r>
    <r>
      <rPr>
        <sz val="14"/>
        <color rgb="FF595959"/>
        <rFont val="Arimo"/>
      </rPr>
      <t xml:space="preserve">
-Cardiology: </t>
    </r>
    <r>
      <rPr>
        <u/>
        <sz val="12"/>
        <color rgb="FF595959"/>
        <rFont val="Arimo"/>
      </rPr>
      <t>https://www.qualityforum.org/WorkArea/linkit.aspx?LinkIdentifier=id&amp;ItemID=88908</t>
    </r>
    <r>
      <rPr>
        <u/>
        <sz val="10"/>
        <color rgb="FF595959"/>
        <rFont val="Arimo"/>
      </rPr>
      <t xml:space="preserve">
</t>
    </r>
    <r>
      <rPr>
        <sz val="14"/>
        <color rgb="FF595959"/>
        <rFont val="Arimo"/>
      </rPr>
      <t>-Gastroenterology:</t>
    </r>
    <r>
      <rPr>
        <sz val="12"/>
        <color rgb="FF595959"/>
        <rFont val="Arimo"/>
      </rPr>
      <t xml:space="preserve"> </t>
    </r>
    <r>
      <rPr>
        <u/>
        <sz val="12"/>
        <color rgb="FF595959"/>
        <rFont val="Arimo"/>
      </rPr>
      <t>https://www.qualityforum.org/WorkArea/linkit.aspx?LinkIdentifier=id&amp;ItemID=88909</t>
    </r>
    <r>
      <rPr>
        <u/>
        <sz val="10"/>
        <color rgb="FF595959"/>
        <rFont val="Arimo"/>
      </rPr>
      <t xml:space="preserve">
</t>
    </r>
    <r>
      <rPr>
        <sz val="14"/>
        <color rgb="FF595959"/>
        <rFont val="Arimo"/>
      </rPr>
      <t xml:space="preserve">-HIV/Hep C: </t>
    </r>
    <r>
      <rPr>
        <u/>
        <sz val="12"/>
        <color rgb="FF595959"/>
        <rFont val="Arimo"/>
      </rPr>
      <t>https://www.qualityforum.org/WorkArea/linkit.aspx?LinkIdentifier=id&amp;ItemID=88910</t>
    </r>
    <r>
      <rPr>
        <u/>
        <sz val="10"/>
        <color rgb="FF595959"/>
        <rFont val="Arimo"/>
      </rPr>
      <t xml:space="preserve">
</t>
    </r>
    <r>
      <rPr>
        <sz val="14"/>
        <color rgb="FF595959"/>
        <rFont val="Arimo"/>
      </rPr>
      <t xml:space="preserve">-Medical Oncology: </t>
    </r>
    <r>
      <rPr>
        <u/>
        <sz val="12"/>
        <color rgb="FF595959"/>
        <rFont val="Arimo"/>
      </rPr>
      <t>https://www.qualityforum.org/WorkArea/linkit.aspx?LinkIdentifier=id&amp;ItemID=88911</t>
    </r>
    <r>
      <rPr>
        <u/>
        <sz val="10"/>
        <color rgb="FF595959"/>
        <rFont val="Arimo"/>
      </rPr>
      <t xml:space="preserve">
</t>
    </r>
    <r>
      <rPr>
        <sz val="14"/>
        <color rgb="FF595959"/>
        <rFont val="Arimo"/>
      </rPr>
      <t xml:space="preserve">-Neurology: </t>
    </r>
    <r>
      <rPr>
        <u/>
        <sz val="12"/>
        <color rgb="FF595959"/>
        <rFont val="Arimo"/>
      </rPr>
      <t>https://www.qualityforum.org/WorkArea/linkit.aspx?LinkIdentifier=id&amp;ItemID=94323</t>
    </r>
    <r>
      <rPr>
        <sz val="14"/>
        <color rgb="FF595959"/>
        <rFont val="Arimo"/>
      </rPr>
      <t xml:space="preserve">
-OB/GYN: </t>
    </r>
    <r>
      <rPr>
        <u/>
        <sz val="12"/>
        <color rgb="FF595959"/>
        <rFont val="Arimo"/>
      </rPr>
      <t>https://www.qualityforum.org/WorkArea/linkit.aspx?LinkIdentifier=id&amp;ItemID=88912</t>
    </r>
    <r>
      <rPr>
        <u/>
        <sz val="10"/>
        <color rgb="FF595959"/>
        <rFont val="Arimo"/>
      </rPr>
      <t xml:space="preserve">
</t>
    </r>
    <r>
      <rPr>
        <sz val="14"/>
        <color rgb="FF595959"/>
        <rFont val="Arimo"/>
      </rPr>
      <t xml:space="preserve">-Orthopedic: </t>
    </r>
    <r>
      <rPr>
        <u/>
        <sz val="12"/>
        <color rgb="FF595959"/>
        <rFont val="Arimo"/>
      </rPr>
      <t>https://www.qualityforum.org/WorkArea/linkit.aspx?LinkIdentifier=id&amp;ItemID=88913</t>
    </r>
    <r>
      <rPr>
        <u/>
        <sz val="10"/>
        <color rgb="FF595959"/>
        <rFont val="Arimo"/>
      </rPr>
      <t xml:space="preserve">
</t>
    </r>
    <r>
      <rPr>
        <sz val="14"/>
        <color rgb="FF595959"/>
        <rFont val="Arimo"/>
      </rPr>
      <t xml:space="preserve">-Pediatric: </t>
    </r>
    <r>
      <rPr>
        <u/>
        <sz val="12"/>
        <color rgb="FF595959"/>
        <rFont val="Arimo"/>
      </rPr>
      <t>https://www.qualityforum.org/WorkArea/linkit.aspx?LinkIdentifier=id&amp;ItemID=88914</t>
    </r>
  </si>
  <si>
    <t>https://www.catalyze.org/product/cpr-employer-purchaser-guide-quality-measure-selection/</t>
  </si>
  <si>
    <t>Version Date: CY 2022</t>
  </si>
  <si>
    <t>Version Date: FY 2022</t>
  </si>
  <si>
    <t>Version Date: January 2022</t>
  </si>
  <si>
    <r>
      <t xml:space="preserve">CMS Hospital Value-Based Purchasing
</t>
    </r>
    <r>
      <rPr>
        <sz val="14"/>
        <color rgb="FFC5D9F1"/>
        <rFont val="Arimo"/>
        <family val="2"/>
      </rPr>
      <t>Version Date: FY 2022</t>
    </r>
  </si>
  <si>
    <t>CY 2022</t>
  </si>
  <si>
    <t>FY 2022</t>
  </si>
  <si>
    <t>January 2022</t>
  </si>
  <si>
    <t>Contract Year 2022</t>
  </si>
  <si>
    <t>Massachusetts Aligned Measure Set</t>
  </si>
  <si>
    <t>The Executive Office of Health and Human Services (EOHHS), the Massachusetts Health Policy Commission (HPC), and the Center for Health Information Analysis (CHIA) convened a Quality Measure Alignment Taskforce in 2017 with the primary goal of building consensus on an aligned measure set for voluntary adoption by private and public payers and by providers in global budget-based risk contracts. The focus of the Taskforce is on aligning contractual quality measures and not on the broader terms of global-budget-based risk contracts. The Taskforce’s membership includes representatives from provider organizations, commercial and Medicaid managed care health plans, academic institutions, state agencies, as well as consumer advocacy communities.</t>
  </si>
  <si>
    <t>Version Date (as of  March 2022)</t>
  </si>
  <si>
    <t>https://innovation.cms.gov/innovation-models/primary-care-first-model-options</t>
  </si>
  <si>
    <t>Primary Care First is a voluntary alternative five-year payment model that rewards value and quality by offering an innovative payment structure to support the delivery of advanced primary care. In response to input from primary care clinician stakeholders, Primary Care First is based on the principles underlying the existing Comprehensive Primary Care Plus (CPC+) model design: prioritizing the clinician-patient relationship; enhancing care for patients with complex chronic needs, and focusing financial incentives on improved health outcomes.</t>
  </si>
  <si>
    <t>https://www.medicaid.gov/medicaid/quality-of-care/downloads/2022-child-core-set.pdf</t>
  </si>
  <si>
    <t>https://www.medicaid.gov/medicaid/quality-of-care/downloads/2022-adult-core-set.pdf</t>
  </si>
  <si>
    <t>https://qualitynet.cms.gov/inpatient/hvbp/measures</t>
  </si>
  <si>
    <t>https://mn.gov/dhs/assets/2022-ihp-rfp-appendix-f2_tcm1053-488959.pdf</t>
  </si>
  <si>
    <t xml:space="preserve">
Massachusetts Aligned Measure Set</t>
  </si>
  <si>
    <r>
      <rPr>
        <b/>
        <sz val="14"/>
        <color theme="1" tint="0.34998626667073579"/>
        <rFont val="Arimo"/>
        <family val="2"/>
      </rPr>
      <t>Instructions:</t>
    </r>
    <r>
      <rPr>
        <sz val="14"/>
        <color theme="1" tint="0.34998626667073579"/>
        <rFont val="Georgia"/>
        <family val="1"/>
      </rPr>
      <t xml:space="preserve">
• Identify, using the drop-down box in Row 4, the Selection Criteria identified as "Include" from Selection Criteria Worksheet .
• If your program identifies new criteria (not included on Selection Criteria worksheet) add those by manually typing into the cell in row 4. 
• For every measure, answer "Yes", "Somewhat" or "No" for every Selection Criteria using the drop-down box in each row, to select your answer.
• Manually enter measure-specific comments (e.g., benchmark, etc.) for each Criterion.
</t>
    </r>
  </si>
  <si>
    <t>CMMI Primary Care First</t>
  </si>
  <si>
    <t>https://innovation.cms.gov/media/document/pcf-py22-payment-meth-vol1</t>
  </si>
  <si>
    <t>The Children's Health Insurance Program Reauthorization Act of 2009 (CHIPRA) included provisions to strengthen the quality of care provided and health outcomes of children in Medicaid and CHIP. CHIPRA required HHS to identify and publish an initial core measure set of children’s health care quality measures for voluntary use by State Medicaid and CHIP programs.  
The Centers for Medicare &amp; Medicaid Services (CMS) released the 2022 Child Core Set in a December 2021 CMS Informational Bulletin. The core set includes a range of children’s quality measures encompassing both physical and mental health, including chronic conditions, such as asthma and diabetes.
The Behavioral Health Core Set and the Maternity Core Set were established as subsets of the CMS Medicaid Child and Adult Core Sets in 2018 to support CMS' efforts to improve behavioral health and maternal and perinatal health-focused efforts in Medicaid and CHIP.</t>
  </si>
  <si>
    <t>The Affordable Care Act (Section 1139B) requires the Secretary of HHS to identify and publish a core set of  health care quality measures for adult Medicaid enrollees. The law requires that measures designated for the core set be currently in use. To aid in the assessment of the quality of care for Medicaid-eligible adults, the law calls for HHS to:
1. Develop a standardized reporting format for the core set of measures:  
2. Establish an adult quality measurement program;
3. Issue an annual report by the Secretary on the reporting of adult Medicaid quality information;
4. Publish updates to the initial core set of adult health quality measures that reflect new or enhanced quality measures.   
CMS released the 2022 Adult Core Set in a December 2021 CMS Informational Bulletin. Section 1139B of the Social Security Act, as amended by Section 2701 of the Affordable Care Act, notes that the Secretary shall issue updates to the Adult Core Set beginning in January 2014 and annually thereafter. CMS worked with the National Quality Forum's (NQF) Measures Application Partnership (MAP) to review the Adult Core Set and to identify ways to improve it. 
The Behavioral Health Core Set and the Maternity Core Set were established as subsets of the CMS Medicaid Child and Adult Core Sets in 2018 to support CMS' efforts to improve behavioral health and maternal and perinatal health-focused efforts in Medicaid and CHIP.</t>
  </si>
  <si>
    <t>https://ecqi.healthit.gov/sites/default/files/EP-EC-Measures-Table-2021-05.pdf</t>
  </si>
  <si>
    <t>https://www.medicaid.gov/state-resource-center/medicaid-state-technical-assistance/downloads/2022-health-home-core-set.pdf</t>
  </si>
  <si>
    <t>https://data.cms.gov/provider-data/sites/default/files/data_dictionaries/hospital/HospitalCompare-DataDictionary.pdf
(summary of changes on pages 96-99)</t>
  </si>
  <si>
    <t>https://www.cms.gov/files/document/2022-star-ratings-fact-sheet1082021.pdf</t>
  </si>
  <si>
    <t>https://qpp.cms.gov/mips/app-quality-requirements?py=2022</t>
  </si>
  <si>
    <t>https://qpp.cms.gov/mips/explore-measures?tab=qualityMeasures&amp;py=2022</t>
  </si>
  <si>
    <t>https://iha.org/wp-content/uploads/2021/12/MY-2022-AMP-Measure-Set-v1.2.pdf</t>
  </si>
  <si>
    <t>https://www.mass.gov/info-details/eohhs-quality-measure-alignment-taskforce#aligned-measure-set-</t>
  </si>
  <si>
    <t>https://www.mass.gov/doc/2022-measures-and-implementation-parameters-0/download</t>
  </si>
  <si>
    <t>https://www.oregon.gov/oha/HPA/ANALYTICS/CCOMetrics/CCO-All-Measures-Matrix.pdf</t>
  </si>
  <si>
    <t>http://www.ohic.ri.gov/documents/2021/November/Measure%20Alignment/New/2022%20OHIC%20Aligned%20Measure%20Sets%20Updated%202021%2011-1.pdf</t>
  </si>
  <si>
    <t>https://www.hca.wa.gov/assets/program/washington-state-common-measures.pdf</t>
  </si>
  <si>
    <t>In 2014, the Washington State Health Care Authority's Performance Measures Coordinating Committee (PMCC), with the support of ad hoc technical work groups, approved a "starter set" of measures for the Washington State Common Measure Set, as mandated by House Bill 2572 (2013-14). The Washington State Common Measure Set provides the foundation for health care accountability and measuring performance.  The PMCC maintains the measure set to ensure Washington State can measure progress towrads achieving healthier outcomes for all residents. 
The Buying Value Measure Selection Tool only includes measures for value-based purchasing arrangements.</t>
  </si>
  <si>
    <t>The Joint Commission selected a set of performance measures and associated benchmarks that hospitals must meet in order to receive accreditation. These performance measures are determined to promote excellence in hospitals' delivery of care and maximize health outcomes when hospitals demonstrate improvement on them. The Joint Commission selects measures based on its experience implementing and evaluating the outcomes of quality measures for more than a decade.  
The Buying Value Measure Selection Tool only incudes performance measures, sometimes referred to as measures for accreditation, rather than accountability measures, sometimes referred to as measures for certification.</t>
  </si>
  <si>
    <t>Hospital VBP, authorized by section 1886(o) of the Social Security Act, is part of CMS’ long-standing effort to link Medicare’s payment system to improve healthcare quality, including the quality of care provided in the inpatient hospital setting.
The program will implement value-based purchasing to the payment system that accounts for the largest share of Medicare spending, affecting payment for inpatient stays in over 3,500 hospitals across the country.  Hospitals will be paid for inpatient acute care services based on the quality of care, not just quantity of the services they provide. 
The Buying Value Measure Selection Tool excludes measures that Buying Value does not consider to be clinical quality measures (e.g., Medicare Spending per Beneficiary).</t>
  </si>
  <si>
    <t>Hospital Compare is a consumer-oriented website that provides information on how well hospitals provide recommended care to their patients. This information can help consumers make informed decisions about where to go for health care. Hospital Compare allows consumers to select multiple hospitals and directly compare performance measure information related to heart attack, heart failure, pneumonia, surgery and other conditions.  As of 2021, Hospital Compare is now accessible through Medicare's new compare site - Care Compare.
Hospital Compare was created through the efforts of Medicare and the Hospital Quality Alliance (HQA). The HQA was a public-private collaboration established in December 2002 to promote reporting on hospital quality of care. The HQA consisted of organizations that represented consumers, hospitals, providers, employers, accrediting organizations, and federal agencies. The HQA effort was intended to make it easier for consumers to make informed health care decisions and to support efforts to improve quality in U.S. hospitals. Since it's inception, many new measures and topics have been displayed in the site. CMS continues to evolve the website with additional measures over time. 
The Buying Value Measure Selection Tool excludes measures that Buying Value does not consider to be clinical quality measures.</t>
  </si>
  <si>
    <t>Medicare uses information from member satisfaction surveys, plans, and health care providers to give overall performance star ratings to plans. A plan can get a rating between one and five stars. A 5-star rating is considered excellent. These ratings help members compare plans based on quality and performance.  Medicare updates these ratings each fall for the following year. These ratings can change each year.
The Buying Value Measure Selection Tool excludes measures that Buying Value does not consider to be clinical quality measures.</t>
  </si>
  <si>
    <t>To make performance measurement more meaningful and less burdensome, the Integrated Healthcare Association (IHA) and the Pacific Business Group on Health (PBGH) have partnered to develop a standardized performance measurement and benchmarking program for commercial ACOs in California and potentially across the nation. The Align. Measure. Perform. (AMP) Commercial ACO Measure Set builds on IHA’s successful Value Based P4P (VBP4P) and Medicare Advantage (MA) Stars performance measurement programs for physician organizations participating, respectively, in commercial HMO and MA provider networks.
The goal of the IHA-PBGH partnership is to develop and implement a standard measure set for commercial ACOs that meets the needs of participating purchasers, health plans, and providers while advancing national efforts for coordinated, meaningful performance measurement that promotes high-quality, affordable, patient-centered care—or high-value care. 
The Buying Value Measure Selection Tool excludes measures that Buying Value does not consider to be clinical quality measures (e.g., Encounter Timeliness).</t>
  </si>
  <si>
    <t>IHA is leading an effort among California Medicaid (Medi-Cal) plans and provider organizations to create a standardized measure set for all Medi-Cal P4P programs. The voluntary effort aims to amplify the performance signal for providers, reduce reporting burden, improve data quality, and allow providers to focus on improving care instead of contending with multiple measures and reporting systems. The Align. Measure. Perform. (AMP) Medi-Cal Managed Care measure set incorporates domains of clinical quality, patient experience, resource use, and cost; however, the measure set is tailored to the specific needs of the Medi-Cal Managed Care population. 
AMP Medi-Cal Managed Care builds on the foundation established by DHCS and the 2015 Core Set to provide a common measure set and value-based incentive design for use by participating health plans and physician organizations serving Medi-Cal Managed Care enrollees. AMP Medi-Cal Managed Care leverages the same rigorous validation processes, stakeholder leadership, and data collection and aggregation infrastructure developed through IHA’s suite of AMP programs. 
The Buying Value Measure Selection Tool excludes measures that Buying Value does not consider to be clinical quality measures (e.g., Encounter Timeliness).</t>
  </si>
  <si>
    <t/>
  </si>
  <si>
    <t>Adult Acute and Subacute Low Back Pain</t>
  </si>
  <si>
    <t>Institute for Clinical Systems Improvement</t>
  </si>
  <si>
    <t>Adult patients age 18 and over who have symptoms of low back pain or radiculopathy.</t>
  </si>
  <si>
    <t>Substance Use Disorder</t>
  </si>
  <si>
    <t>Ambulatory Surgeries (per 1,000 Member Years)</t>
  </si>
  <si>
    <t>National Committee for Quality Assurance (modified by The Lewin Group)</t>
  </si>
  <si>
    <t>The number of ambulatory surgeries per 1,000 member years</t>
  </si>
  <si>
    <t>Antibiotic Utilization for Respiratory Conditions (AXR)</t>
  </si>
  <si>
    <t>Percentage of episodes for members 3 months of age and older with a diagnosis of a respiratory condition that resulted in an antibiotic dispensing event</t>
  </si>
  <si>
    <t>Antidepressant Medication Management</t>
  </si>
  <si>
    <t>Appropriate Prescribing for First Fill Of Opioids</t>
  </si>
  <si>
    <t>Optum Labs</t>
  </si>
  <si>
    <t>Percentage of adults, 18 and older, who fill an initial prescription for opioid medications that does not comply with at least one of five separate measure components derived from the 2016 Centers for Disease Control (CDC  Guideline for prescribing of opioid medications that are measurable in secondary administrative claims data. (lower is better)</t>
  </si>
  <si>
    <t>Appropriate Testing for Pharyngitis</t>
  </si>
  <si>
    <t>Percentage of episodes for members 3 years of age and older where the member was diagnosed with pharyngitis, dispensed an antibiotic and received a group A streptococcus (strep) test for the episode</t>
  </si>
  <si>
    <t>Asthma: Patients who Have a Record of Influenza Immunization</t>
  </si>
  <si>
    <t>This measure is used to assess the percent of patients who have a record of influenza immunization in the past 12 months.</t>
  </si>
  <si>
    <t>Asthma: Patients with a Documented Screening for Depression</t>
  </si>
  <si>
    <t>This measure is used to assess the percent of patients with a documented screening for depression in the past 12 months.</t>
  </si>
  <si>
    <t>Avoidance of Antibiotic Treatment for Acute Bronchitis/Bronchiolitis</t>
  </si>
  <si>
    <t>Percentage of episodes for members ages 3 months and older with a diagnosis of acute bronchitis/ bronchiolitis that did not result in an antibiotic dispensing event</t>
  </si>
  <si>
    <t>Blood Pressure Control for Patients with Diabetes</t>
  </si>
  <si>
    <t>CAHPS® Health Plan Survey v 5.1H (Medicaid and Commercial)</t>
  </si>
  <si>
    <t>CAHPS® Hospice Survey (Experience with Care)</t>
  </si>
  <si>
    <t>CG-CAHPS (MHQP Version)</t>
  </si>
  <si>
    <t>0005 (Modified)</t>
  </si>
  <si>
    <t>Massachusetts Health Quality Partners</t>
  </si>
  <si>
    <t>Composites:  Getting Timely Appointments, Care and Information; How Well Providers Communicate; Providers' Use of Information to Coordinate Patient Care, Helpful, Courteous, and Respectful Office Staff; Patient's Rating of Provider</t>
  </si>
  <si>
    <t>Clinician and Clinician Group Risk-standardized Hospital Admission Rates for Patients with Multiple Chronic Conditions</t>
  </si>
  <si>
    <t>484</t>
  </si>
  <si>
    <t>Annual risk-standardized rate of acute, unplanned hospital admissions among Medicare Fee-for-Service (FFS) patients aged 65 years and older with multiple chronic conditions (MCCs).</t>
  </si>
  <si>
    <t>collaboRATE</t>
  </si>
  <si>
    <t>The Dartmouth Institute for Health Policy &amp; Clinical Practice</t>
  </si>
  <si>
    <t>A patient-reported measure that assesses a patient's perspective on whether a clinical encounter included shared decision making.  For more information, see http://www.glynelwyn.com/collaborate.html</t>
  </si>
  <si>
    <t>Days at Home</t>
  </si>
  <si>
    <t>In development: a risk-adjusted claims-based measure that measures the number of days a beneficiary remains at home or in community settings and outside of an acute care setting, such as inpatient hospital or emergent care settings, or post-acute settings, such as skilled nursing facilities, during a standardized time period</t>
  </si>
  <si>
    <t>Older Adults</t>
  </si>
  <si>
    <t>Behavioral Health</t>
  </si>
  <si>
    <t>Eye Exam for Patients with Diabetes</t>
  </si>
  <si>
    <t>Follow-Up After Emergency Department Visit for Substance Use</t>
  </si>
  <si>
    <t>Food Insecurity 
Screening</t>
  </si>
  <si>
    <t>Percentage of patients ages 12+ in the numerator who:
(1) Were screened for food insecurity at least once during the measurement year, using age-appropriate, standardized screening questions (see table 1 below); and
(2) Among those who screened positive for food insecurity, received an intervention or referral to community or health plan resources (see table 2 below). CCOs and clinics may choose to phase in this component at a later date, based on reporting capabilities.
OR
Patients younger than 12 years old in the denominator whose parent(s):
(1) Were screened for food insecurity at least once during the measurement year, using age-appropriate, standardized screening questions (see table 1 below); and
(2) Among those who screened positive for food insecurity, received an intervention or referral to community or health plan resource (see table 2 below). CCOs and clinics may choose to phase in this component at a later date, based on reporting capabilities.*</t>
  </si>
  <si>
    <t>CMS66v10</t>
  </si>
  <si>
    <t>Generic Prescribing: Overall</t>
  </si>
  <si>
    <t>A simple prescription rate for overall generic prescriptions, excluding injectables</t>
  </si>
  <si>
    <t>Health Confidence Score</t>
  </si>
  <si>
    <t>How's Your Health - Dartmouth College</t>
  </si>
  <si>
    <t>A patient-reported measure that assesses a patient's confidence in controlling and managing their health problems.  For more information, see http://www.healthconfidence.org/</t>
  </si>
  <si>
    <t>Health-Related Social Needs Screening</t>
  </si>
  <si>
    <t>Massachusetts EOHHS</t>
  </si>
  <si>
    <t>Percentage of ACO attributed members (up to age 64) who were screened for social service needs.</t>
  </si>
  <si>
    <t>Health Equity and Social Determinants of Health</t>
  </si>
  <si>
    <t>Hemodialysis Vascular Access: Practitioner Level Long-term Catheter Rate</t>
  </si>
  <si>
    <t>482</t>
  </si>
  <si>
    <t>Percentage of adult hemodialysis patient-months using a catheter continuously for three months or longer for vascular access attributable to an individual practitioner or group practice.</t>
  </si>
  <si>
    <t>Hemoglobin A1c (HbA1c) Control for Patients with Diabetes: HbA1c Control (&lt;8.0%)</t>
  </si>
  <si>
    <t>Hemoglobin A1c (HbA1c) Control for Patients with Diabetes: HbA1c Poor Control (&gt;9.0%)</t>
  </si>
  <si>
    <t>Hospital Visits after Orthopedic Ambulatory Surgical Procedures (ASC-17)</t>
  </si>
  <si>
    <t>3470</t>
  </si>
  <si>
    <t>Facility-level risk-standardized rate of acute, unplanned hospital visits within 7 days of an orthopedic procedure performed at an ambulatory surgical center (ASC) among Medicare fee-for-service (FFS) patients aged 65 years and older. An unplanned hospital visit is defined as an emergency department (ED) visit, observation stay, or unplanned inpatient admission</t>
  </si>
  <si>
    <t>Hospital Visits after Urology Ambulatory Surgical Procedure (ASC-18)</t>
  </si>
  <si>
    <t>Facility-level risk-standardized rate of acute, unplanned hospital visits within 7 days of a urology procedure performed at an ambulatory surgical center (ASC) among Medicare Fee-For-Service (FFS) patients aged 65 years and older. An unplanned hospital visit is defined as an emergency department (ED) visit, observation stay, or unplanned inpatient admission</t>
  </si>
  <si>
    <t>1789 (modified)</t>
  </si>
  <si>
    <t>Informed, Patient- Centered Hip and Knee Replacement</t>
  </si>
  <si>
    <t>2958</t>
  </si>
  <si>
    <t>Massachusetts General Hospital</t>
  </si>
  <si>
    <t>The measure is derived from patient responses to the Hip or Knee Decision Quality Instruments. Participants who have a passing knowledge score (60% or higher) and a clear preference for surgery are considered to have met the criteria for an informed, patient-centered decision.
The target population is adult patients who had a primary hip or knee replacement surgery for treatment of hip or knee osteoarthritis.</t>
  </si>
  <si>
    <t>Initiation and Engagement of Substance Use Disorder Treatment</t>
  </si>
  <si>
    <t>Percentage of substance use disorder episodes (SUD) that result in treatment initiation and engagement. Two rates are reported:
• Initiation of SUD Treatment. The percentage of new SUD episodes that result in treatment initiation through an inpatient SUD admission, outpatient visit, intensive outpatient encounter, partial hospitalization, telehealth or medication treatment within 14 days.
• Engagement of SUD Treatment. The percentage of new SUD episodes that have evidence of treatment engagement within 34 days of initiation</t>
  </si>
  <si>
    <t>Intravesical Bacillus-Calmette-Guerin for Non-muscle Invasive Bladder Cancer</t>
  </si>
  <si>
    <t>481</t>
  </si>
  <si>
    <t>Percentage of patients initially diagnosed with non-muscle invasive bladder cancer and who received intravesical Bacillus-Calmette-Guerin (BCG) within 6 months of bladder cancer staging</t>
  </si>
  <si>
    <t>CMS134v10</t>
  </si>
  <si>
    <t>Kindergarten Readiness</t>
  </si>
  <si>
    <t>Low-Risk Cesarean Delivery</t>
  </si>
  <si>
    <t>Maintenance Pharmacotherapy for Substance Abuse</t>
  </si>
  <si>
    <t>Numerator: Those patients in the denominator who receive at least 30 days' treatment with 1 or more appropriate medications (methadone, buprenorphine, or naltrexone for opiate dependence; naltrexone or disulfiram for alcohol dependence) during a specified interval.
Denominator: Patients who receive a service-related diagnosis of opioid or alcohol dependence during a specified period.</t>
  </si>
  <si>
    <t>Patient-Reported Experience of Care (OCM-6)</t>
  </si>
  <si>
    <t>Person-Centered Primary Care Measure Patient Reported Outcome Performance Measure (PCPCM PRO-PM)</t>
  </si>
  <si>
    <t>3568</t>
  </si>
  <si>
    <t>The American Board of Family Medicine</t>
  </si>
  <si>
    <t>483</t>
  </si>
  <si>
    <t>The Person-Centered Primary Care Measure Patient Reported Outcome Performance Measure (PCPCM PRO-PM) uses the PCPCM Patient Reported Outcome Measure (PROM) a comprehensive and parsimonious set of 11 patient-reported items - to assess the broad scope of primary care. Unlike other primary care measures, the PCPCM PRO-PM measures the high value aspects of primary care based on a patient’s relationship with the clinician or practice.</t>
  </si>
  <si>
    <t>Physician Experience Survey</t>
  </si>
  <si>
    <t>RAND Health</t>
  </si>
  <si>
    <t>A survey that assesses:
-Practice Environment
-Physician Job and Career
-The Amount and Types of Work Performed
-Support for Work in Physician Practice
-Coordinating with Other Providers
-Electronic Health Records
-Compensation and Financial Factors in Physician Practices
-Professional Liability Arrangements in Physician Practices
-Physician Patients
-Questions Unrelated to Clinical Practice
-Physician Demographic Questions</t>
  </si>
  <si>
    <t>Provider Experience</t>
  </si>
  <si>
    <t>Postpartum Depression Screening and Follow-up</t>
  </si>
  <si>
    <t>Percentage of deliveries in which members were screened for clinical depression during the postpartum period, and if screened positive, received follow-up care</t>
  </si>
  <si>
    <t>Adolescent, Adult</t>
  </si>
  <si>
    <t>Prenatal Depression Screening and Follow-up</t>
  </si>
  <si>
    <t>Percentage of deliveries in which members were screened for clinical depression while pregnant and, if screened positive, received follow-up care. Two rates are reported.</t>
  </si>
  <si>
    <t>3484</t>
  </si>
  <si>
    <t>Percentage of deliveries in the measurement period in which women received influenza and tetanus, diphtheria toxoids and acellular pertussis (Tdap) vaccinations.</t>
  </si>
  <si>
    <t>Primary Cesarean Delivery Rate</t>
  </si>
  <si>
    <t>Percentage of births by cesarean delivery among women without a prior cesarean delivery</t>
  </si>
  <si>
    <t>Severe Obstetric Complications</t>
  </si>
  <si>
    <t>Patients with severe obstetric complications which occur during the inpatient delivery hospitalization</t>
  </si>
  <si>
    <t>Shared Decision-Making</t>
  </si>
  <si>
    <t>2962</t>
  </si>
  <si>
    <t>This measure assesses the extent to which health care providers actually involve patients in a decision-making process when there is more than one reasonable option. This proposal is to focus on patients who have undergone any one of 7 common, important surgical procedures: total replacement of the knee or hip, lower back surgery for spinal stenosis of herniated disc, radical prostatectomy for prostate cancer, mastectomy for early stage breast cancer or percutaneous coronary intervention (PCI) for stable angina. Patients answer four questions (scored 0 to 4) about their interactions with providers about the decision to have the procedure, and the measure of the extent to which a provider or provider group is practicing shared decision making for a particular procedure is the average score from their responding patients who had the procedure.</t>
  </si>
  <si>
    <t>Substance Use Assessment in Primary Care</t>
  </si>
  <si>
    <t>Inland Empire Health Plan</t>
  </si>
  <si>
    <t>Percentage of members 18 years and older who were screened for substance use during the measurement year</t>
  </si>
  <si>
    <t>System-level Social-emotional Health</t>
  </si>
  <si>
    <t>CMS138v10</t>
  </si>
  <si>
    <t>Topical Fluoride for Children</t>
  </si>
  <si>
    <t>2528</t>
  </si>
  <si>
    <t>Percentage of children ages 1 through 20 years who received at least 2 topical fluoride applications as (a) dental or oral health services, (b) dental services, and (c) oral health services within the reporting year</t>
  </si>
  <si>
    <t>Urinary Symptom Score Change 6-12 Months After Diagnosis of Benign Prostatic Hyperplasia</t>
  </si>
  <si>
    <t>Use of High-Risk Medications in Older Adults</t>
  </si>
  <si>
    <t>Percentage of Medicare members 67 years of age and older who had at least two dispensing events for the same high-risk medication. Three rates are reported.</t>
  </si>
  <si>
    <t>Well-Child Visits in the First 30 Months of Life</t>
  </si>
  <si>
    <t>Yes (Practice Risk Groups 1, 2, 3 &amp; 4) - adapted for Primary Care First</t>
  </si>
  <si>
    <t>Yes (Pediatric, ACO and PCMH/Primary Care)</t>
  </si>
  <si>
    <t>Yes (new REL stratification in 2022)</t>
  </si>
  <si>
    <t>Yes (Practice Risk Groups1, 2, 3 &amp; 4) - includes PCMH CAHPS Supplement</t>
  </si>
  <si>
    <t>Yes (for MIPS) - Getting Timely Care, Appointments, and Information; How Well Your Providers Communicate; Patient Rating of Provider; Access to Specialist; Health Promotion and Educatio; Shared Decision Making; Health Status/Functional Status; Courteous and Helpful Office Staff; Care Coordination; Stewardship of Patient Resources</t>
  </si>
  <si>
    <t>Yes (Child Version, Including Medicaid and Children with Chronic Conditions Supplemental Items CPC-CH)</t>
  </si>
  <si>
    <t>Yes (Providers Communicate with Patients)</t>
  </si>
  <si>
    <t>Yes (Monitoring) (new Menu measure in 2022 stratifies performance by REL)</t>
  </si>
  <si>
    <t>Yes (Ages 3-6)</t>
  </si>
  <si>
    <t>Yes (Core - Adolescent Age Ranges Only)</t>
  </si>
  <si>
    <t>Yes (Combo 3)</t>
  </si>
  <si>
    <t>Yes  (Practice Risk Groups 1 &amp; 2)</t>
  </si>
  <si>
    <t>Yes (Monitoring)</t>
  </si>
  <si>
    <t>Yes - Screening for Future Fall Risk</t>
  </si>
  <si>
    <t>Yes (7-Day) (Menu)</t>
  </si>
  <si>
    <t>Yes (Info Only)</t>
  </si>
  <si>
    <t>Yes (Communication w/Nurses, Communication w/Physicians, Responsiveness of Hosp Staff, Communication about Meds, Cleanliness of Hosp Environment, Quietness of Hosp Environment, Discharge Education, Care Transitions, Overall Hosp Rating, Recommend 9 or 10)</t>
  </si>
  <si>
    <t>Yes (VTE-6)</t>
  </si>
  <si>
    <t>Yes (IMM-2)</t>
  </si>
  <si>
    <t>Yes (ED-1)</t>
  </si>
  <si>
    <t>Yes (Menu - ACO Cnly)</t>
  </si>
  <si>
    <t>Yes (Postpartum Care: Menu) (Timeliness of Prenatal Care: Monitoring)</t>
  </si>
  <si>
    <t>Yes (eOPI-1)</t>
  </si>
  <si>
    <t>Yes (Pediatric, ACO and PCMH/Primary Care, Behavioral Health, OB/GYN, Oncology (0418e))</t>
  </si>
  <si>
    <t>Yes (ePC-07)</t>
  </si>
  <si>
    <t>Yes (On Deck)</t>
  </si>
  <si>
    <t>BV-820</t>
  </si>
  <si>
    <t>BV-821</t>
  </si>
  <si>
    <t>BV-822</t>
  </si>
  <si>
    <t>BV-823</t>
  </si>
  <si>
    <t>BV-824</t>
  </si>
  <si>
    <t>BV-825</t>
  </si>
  <si>
    <t>BV-826</t>
  </si>
  <si>
    <t>Health Equity Measure</t>
  </si>
  <si>
    <t>CT Office of Health Strategy</t>
  </si>
  <si>
    <t>The performance for each of the following measures, stratified by race, ethnicity and language:
1. Child and Adolescent Well-Care Visits
2. Comprehensive Diabetes Care: HbA1c Control
3. Controlling High Blood Pressure
4. Prenatal and Postpartum Care
5. Screening for Depression and Follow-up Plan</t>
  </si>
  <si>
    <t>Health Equity</t>
  </si>
  <si>
    <t xml:space="preserve"> </t>
  </si>
  <si>
    <t>Behavioral Health Screening (Medicaid Only)</t>
  </si>
  <si>
    <t>CT DSS</t>
  </si>
  <si>
    <t>Percentage of children ages 1-17, who were screened for developmental or behavioral problems using a validated survey instrument, approved by the American Academy of Pediatrics</t>
  </si>
  <si>
    <t>Prevention</t>
  </si>
  <si>
    <t>Connecticut Office of Health Strategy</t>
  </si>
  <si>
    <t>The percentage of attributed patients who were screened for Social Determinants of Health using a screening tool once per measurement year, where the primary care clinician has documented the completion of the screening and the results.</t>
  </si>
  <si>
    <t>Social Determinants of Health</t>
  </si>
  <si>
    <t>Core</t>
  </si>
  <si>
    <t>Menu</t>
  </si>
  <si>
    <t>Crosswalk of 2023 CT Aligned Measure Set</t>
  </si>
  <si>
    <t>Replaced Original Core Measure Set Measure</t>
  </si>
  <si>
    <t>Original Core Measure Set</t>
  </si>
  <si>
    <t>Measure Gap Research</t>
  </si>
  <si>
    <t>New Measure (Added in 2022)</t>
  </si>
  <si>
    <t>Summary of Specification Changes for MY 2023</t>
  </si>
  <si>
    <t>Degree of Change</t>
  </si>
  <si>
    <t>•	Added race and ethnicity stratification.
•	Added a required exclusion for members who died during the measurement year. 
•	Removed “Dyphylline Guaifenesin Medications Lists” from the Asthma Controller Medications table.</t>
  </si>
  <si>
    <t xml:space="preserve">•	Added a required exclusion for members who died during the measurement year. 
</t>
  </si>
  <si>
    <t>•	Added a required exclusion for members who died during the measurement year. 
•	Revised the optional exclusions to be required exclusions.
•	Updated the number of occurrences required for the frailty cross-cutting exclusion.</t>
  </si>
  <si>
    <t xml:space="preserve">•	Added a required exclusion for members who died during the measurement year. </t>
  </si>
  <si>
    <t>•	Added a required exclusion for members who died during the measurement year.</t>
  </si>
  <si>
    <t>•	Updated exclusions by adding a required exclusion for members who died during the measurement year, and updating the number of occurrences required for the fraily cross-cutting exclusion.
•	Added a direct reference code for palliative care.</t>
  </si>
  <si>
    <t>•	Added race and ethnicity stratification.</t>
  </si>
  <si>
    <t>•	Revised the optional exclusions for hysterectomy with no residual cervix, cervical agenesis or acquired absence of cervix to be required exclusions. 
•	Added a required exclusion for members who died during the measurement year.</t>
  </si>
  <si>
    <t>•	Revised the optional exclusions for colorectal cancer and total colectomy to be required exclusions.
•	Added a required exclusion for members who died during the measurement year. 
•	Updated the number of occurrences required for the frailty cross-cutting exclusion.
•	Updated the Hybrid Specification to indicate that sample size reduction is allowed.
•	Revised the medical record criteria for a completed colonoscopy.</t>
  </si>
  <si>
    <t>•	Updated exclusions by adding a required exclusion for members who died during the measurement year and updating the number of occurrences required for the failty cross-cutting exclusion.
•	Added a direct reference code for palliative care.
•	Added a Note to clarify that an eye exam result documented as “unknown” does not meet criteria.</t>
  </si>
  <si>
    <t>•	Added race and ethnicity stratification.
•	Added a required exclusion for members who died during the measurement year.</t>
  </si>
  <si>
    <t>•	Updated exclusions by revising the optional exclusions for polycystic ovarian syndrome, gestational diabetes or steroid-induced diabetes to be required exclusions, adding a required exclusion for members who died during the measurement year, adding a direct reference code for palliative care, and updating the number of occurrences required for the frailty cross-cutting exclusion.</t>
  </si>
  <si>
    <t>•	Replaced “female members” with “members” in the pregnancy exclusion.</t>
  </si>
  <si>
    <t xml:space="preserve">•	Replaced all references of “women” to “member” throughout the measure specification.
•	Added a required exclusion for members who died during the measurement year. </t>
  </si>
  <si>
    <t>Minor change</t>
  </si>
  <si>
    <t>None</t>
  </si>
  <si>
    <t>•	Changed folllow-up plan documentation to be from the date of the encounter to up to two days after the day of the qualifying encounter.</t>
  </si>
  <si>
    <t>•	Added a required exclusion for members who died during the measurement year.
•	Replaced "discharge date" with "admission date" in Step 4 of the event/diagnosis in both Rate 1 and Rate 2.</t>
  </si>
  <si>
    <t>NCQA Race and Ethnicity Stratification?</t>
  </si>
  <si>
    <t>Yes - In MY 2022 and MY 2023</t>
  </si>
  <si>
    <t>Candidate Measure for MY 2024</t>
  </si>
  <si>
    <t>Kidney Health Evaluation for Patients with Diabetes</t>
  </si>
  <si>
    <t>NQF Endorsement Status as of February 2023</t>
  </si>
  <si>
    <t>CMS eCQM ID as of March 2023</t>
  </si>
  <si>
    <r>
      <t xml:space="preserve">CMMI Primary Care First
</t>
    </r>
    <r>
      <rPr>
        <b/>
        <sz val="14"/>
        <color rgb="FFC5D9F1"/>
        <rFont val="Arimo"/>
        <family val="2"/>
      </rPr>
      <t>Version Date: CY 2023</t>
    </r>
  </si>
  <si>
    <r>
      <t xml:space="preserve">CMS Core Set of Children’s Health Care Quality Measures for Medicaid and CHIP (Child Core Set)
</t>
    </r>
    <r>
      <rPr>
        <sz val="14"/>
        <color rgb="FFC5D9F1"/>
        <rFont val="Arimo"/>
        <family val="2"/>
      </rPr>
      <t>Version Date: CY 2023 &amp; 2024</t>
    </r>
  </si>
  <si>
    <r>
      <t>CMS Core Set of Health Care Quality Measures for Adults Enrolled in Medicaid (Medicaid Adult Core Set)</t>
    </r>
    <r>
      <rPr>
        <sz val="8"/>
        <color theme="0"/>
        <rFont val="Arimo"/>
      </rPr>
      <t xml:space="preserve">
</t>
    </r>
    <r>
      <rPr>
        <sz val="14"/>
        <color rgb="FFC5D9F1"/>
        <rFont val="Arimo"/>
      </rPr>
      <t>Version Date: CY 2023 &amp; 2024</t>
    </r>
  </si>
  <si>
    <r>
      <t>CMS Electronic Clinical Quality Measures (eCQMs) for Eligible Professionals (EP)/Eligible Clinicians</t>
    </r>
    <r>
      <rPr>
        <sz val="8"/>
        <color theme="0"/>
        <rFont val="Arimo"/>
      </rPr>
      <t xml:space="preserve">
</t>
    </r>
    <r>
      <rPr>
        <sz val="14"/>
        <color rgb="FFC5D9F1"/>
        <rFont val="Arimo"/>
      </rPr>
      <t>Version Date: CY 2023</t>
    </r>
  </si>
  <si>
    <r>
      <t xml:space="preserve">CMS Health Home Measure Set 
</t>
    </r>
    <r>
      <rPr>
        <sz val="14"/>
        <color rgb="FFC5D9F1"/>
        <rFont val="Arimo"/>
        <family val="2"/>
      </rPr>
      <t>Version Date: FY 2023</t>
    </r>
  </si>
  <si>
    <r>
      <t xml:space="preserve">CMS Medicare Part C &amp; D Star Ratings Measures
</t>
    </r>
    <r>
      <rPr>
        <sz val="14"/>
        <color rgb="FFC5D9F1"/>
        <rFont val="Arimo"/>
      </rPr>
      <t>Version Date: Contract Year 2023</t>
    </r>
  </si>
  <si>
    <r>
      <t xml:space="preserve">CMS Medicare Shared Savings Program (MSSP) ACO and Next Generation ACO
</t>
    </r>
    <r>
      <rPr>
        <sz val="14"/>
        <color rgb="FFC5D9F1"/>
        <rFont val="Arimo"/>
        <family val="2"/>
      </rPr>
      <t>Version Date: CY 2023</t>
    </r>
  </si>
  <si>
    <r>
      <t>CMS Merit-based Incentive Payment System (MIPS)</t>
    </r>
    <r>
      <rPr>
        <sz val="15"/>
        <color rgb="FFFF0000"/>
        <rFont val="Arimo"/>
        <family val="2"/>
      </rPr>
      <t xml:space="preserve">
</t>
    </r>
    <r>
      <rPr>
        <b/>
        <sz val="14"/>
        <color rgb="FFC5D9F1"/>
        <rFont val="Arimo"/>
      </rPr>
      <t>Version Date: CY 2023</t>
    </r>
  </si>
  <si>
    <r>
      <t xml:space="preserve">Core Quality Measures Collaborative Core Sets
</t>
    </r>
    <r>
      <rPr>
        <sz val="14"/>
        <color rgb="FFC5D9F1"/>
        <rFont val="Arimo"/>
        <family val="2"/>
      </rPr>
      <t>Version Date: January 2022</t>
    </r>
  </si>
  <si>
    <r>
      <t>CMS Medicare Hospital Compare</t>
    </r>
    <r>
      <rPr>
        <b/>
        <sz val="15"/>
        <color rgb="FFFF0000"/>
        <rFont val="Arimo"/>
        <family val="2"/>
      </rPr>
      <t xml:space="preserve">
</t>
    </r>
    <r>
      <rPr>
        <b/>
        <sz val="15"/>
        <color theme="0"/>
        <rFont val="Arimo"/>
        <family val="2"/>
      </rPr>
      <t xml:space="preserve">
</t>
    </r>
    <r>
      <rPr>
        <b/>
        <sz val="14"/>
        <color rgb="FFC5D9F1"/>
        <rFont val="Arimo"/>
        <family val="2"/>
      </rPr>
      <t>Version Date: January 2023</t>
    </r>
  </si>
  <si>
    <r>
      <t xml:space="preserve">Joint Commission Performance  Measure List
</t>
    </r>
    <r>
      <rPr>
        <sz val="14"/>
        <color rgb="FFC5D9F1"/>
        <rFont val="Arimo"/>
        <family val="2"/>
      </rPr>
      <t>Version Date: CY 2023</t>
    </r>
  </si>
  <si>
    <r>
      <t xml:space="preserve">California AMP Medi-Cal Managed Care Measure Set
</t>
    </r>
    <r>
      <rPr>
        <b/>
        <sz val="14"/>
        <color rgb="FFC5D9F1"/>
        <rFont val="Arimo"/>
      </rPr>
      <t>Version Date: CY 2023</t>
    </r>
  </si>
  <si>
    <r>
      <t xml:space="preserve">Massachusetts Aligned Measure Set
</t>
    </r>
    <r>
      <rPr>
        <sz val="14"/>
        <color rgb="FFC5D9F1"/>
        <rFont val="Arimo"/>
        <family val="2"/>
      </rPr>
      <t>Version Date: CY 2023</t>
    </r>
  </si>
  <si>
    <r>
      <t xml:space="preserve">Minnesota Integrated Health Partnership Measures
</t>
    </r>
    <r>
      <rPr>
        <b/>
        <sz val="14"/>
        <color rgb="FFC5D9F1"/>
        <rFont val="Arimo"/>
      </rPr>
      <t>Version Date: CY 2023</t>
    </r>
  </si>
  <si>
    <r>
      <t xml:space="preserve">Oregon CCO Incentive Measures 
</t>
    </r>
    <r>
      <rPr>
        <sz val="14"/>
        <color rgb="FFC5D9F1"/>
        <rFont val="Arimo"/>
        <family val="2"/>
      </rPr>
      <t>Version Date: CY 2023</t>
    </r>
  </si>
  <si>
    <r>
      <t xml:space="preserve">Rhode Island OHIC Aligned Measure Set for ACOs
</t>
    </r>
    <r>
      <rPr>
        <b/>
        <sz val="14"/>
        <color rgb="FFC5D9F1"/>
        <rFont val="Arimo"/>
      </rPr>
      <t>Version Date: CY 2023</t>
    </r>
  </si>
  <si>
    <r>
      <t xml:space="preserve">Washington State Common Measure Set for Health Care Quality and Cost
</t>
    </r>
    <r>
      <rPr>
        <sz val="14"/>
        <color rgb="FFDCE6F1"/>
        <rFont val="Arimo"/>
        <family val="2"/>
      </rPr>
      <t>Version Date: CY 2023</t>
    </r>
  </si>
  <si>
    <t>Washington State Common Measure Set for Health Care Quality and Cost
Version Date: CY 2024</t>
  </si>
  <si>
    <t>Yes (Access, Care Coordination, Office Staff, Provider Communication, Overall Ratings of Care Composite)</t>
  </si>
  <si>
    <t>Yes [C17 (GNC); C18 (GCQ); C19 (CS); C20 (Rating Health Care Quality); C21 (Rating of Health Plan)]</t>
  </si>
  <si>
    <t>CMS165v11</t>
  </si>
  <si>
    <t>Yes (Core) (and new Menu measure in 2022 stratifies performance by REL)</t>
  </si>
  <si>
    <t>Yes (Core) (Menu measure stratifies performance by REL)</t>
  </si>
  <si>
    <t>CMS156v11</t>
  </si>
  <si>
    <t>CMS155v11</t>
  </si>
  <si>
    <t>CMS124v11</t>
  </si>
  <si>
    <t>CMS153v11</t>
  </si>
  <si>
    <t>CMS137v11</t>
  </si>
  <si>
    <t>Yes (also stratify by REL)</t>
  </si>
  <si>
    <t>CMS130v11</t>
  </si>
  <si>
    <t>CMS117v11</t>
  </si>
  <si>
    <t>Yes (Combo 10) (Core)</t>
  </si>
  <si>
    <t>Yes (Combo 10) (also stratify by REL)</t>
  </si>
  <si>
    <t>CMS147v12</t>
  </si>
  <si>
    <t>Yes (MIPS Value Pathways only)</t>
  </si>
  <si>
    <t>CMS127v11</t>
  </si>
  <si>
    <t>CMS166v7</t>
  </si>
  <si>
    <t>CMS131v11</t>
  </si>
  <si>
    <t>Yes (Excluding Part B Claims Reporting)</t>
  </si>
  <si>
    <t>CMS122v11</t>
  </si>
  <si>
    <t>Comprehensive Diabetes Care: Medical Attention for Nephropathy</t>
  </si>
  <si>
    <t>Appropriate Treatment for Upper Respiratory Infection</t>
  </si>
  <si>
    <t>CMS154v11</t>
  </si>
  <si>
    <t>CMS145v11</t>
  </si>
  <si>
    <t>CMS135v11</t>
  </si>
  <si>
    <t>CMS144v11</t>
  </si>
  <si>
    <t>CMS143v11</t>
  </si>
  <si>
    <t>CMS142v11</t>
  </si>
  <si>
    <t>CMS139v11</t>
  </si>
  <si>
    <t>CMS161v11</t>
  </si>
  <si>
    <t>CMS128v11</t>
  </si>
  <si>
    <t>CMS136v12</t>
  </si>
  <si>
    <t>CMS169v7</t>
  </si>
  <si>
    <t>Members Receiving any Dental Services</t>
  </si>
  <si>
    <t>Oregon Health Authority (modified from DQA/HEDIS)</t>
  </si>
  <si>
    <t>Percentage of children (ages 0-18) and adults (ages 19 and older) who received any dental service during the measurement year</t>
  </si>
  <si>
    <t>CMS74v12</t>
  </si>
  <si>
    <t>Yes (VTE-1) eCQM only</t>
  </si>
  <si>
    <t>Yes (VTE-2) eCQM only</t>
  </si>
  <si>
    <t>CMS157v11</t>
  </si>
  <si>
    <t>CMS129v12</t>
  </si>
  <si>
    <t>CMS2v12</t>
  </si>
  <si>
    <t>CMS68v12</t>
  </si>
  <si>
    <t>CMS69v11</t>
  </si>
  <si>
    <t>Yes (STK-2) eCQM only</t>
  </si>
  <si>
    <t>Yes (STK-3) eCQM only</t>
  </si>
  <si>
    <t>Yes (STK-5) eCQM only</t>
  </si>
  <si>
    <t>Yes (STK-6) eCQM only</t>
  </si>
  <si>
    <t>Yes (PC-05)eCQM only</t>
  </si>
  <si>
    <t>Admit Decision Time to ED Departure Time for Admitted Patients (ED-2)</t>
  </si>
  <si>
    <t>Yes (ED-2)</t>
  </si>
  <si>
    <t>Yes [D08 (Diabetes), D09 (Hypertension), D10 (Cholesterol)]</t>
  </si>
  <si>
    <t>CMS133v11</t>
  </si>
  <si>
    <t>CMS158v7</t>
  </si>
  <si>
    <t>CMS159v11</t>
  </si>
  <si>
    <t>Harmonized Procedure Specific Surgical Site Infection (SSI) Outcome Measure  _x000D_
HAI-3: SSI: Colon - Surgical Site Infection for Colon Surgery _x000D_
	HAI-4: SSI: Hysterectomy - Surgical Site Infection for Abdominal Hysterectomy</t>
  </si>
  <si>
    <t>CMS177v11</t>
  </si>
  <si>
    <t>Yes (Combo 2) (Menu)</t>
  </si>
  <si>
    <t>Primary Caries Prevention Intervention as Part of Well/Ill Child Care as Offered by Primary Care Medical Providers</t>
  </si>
  <si>
    <t>1419</t>
  </si>
  <si>
    <t>University of Minnesota</t>
  </si>
  <si>
    <t>The measure will a) track the extent to which the PCMP or clinic (determined by the provider number used for billing) applies FV as part of the EPSDT examination and b) track the degree to which each billing entity’s use of the EPSDT with FV codes increases from year to year (more children varnished and more children receiving FV four times a year according to ADA recommendations for high-risk children).</t>
  </si>
  <si>
    <t>Yes (Postpartum Care Rate) [Maternity Core Set Measure]</t>
  </si>
  <si>
    <t>CMS125v11</t>
  </si>
  <si>
    <t>Percentage of children under age 21 who_x000D_
received a comprehensive or periodic oral_x000D_
evaluation within the reporting year</t>
  </si>
  <si>
    <t>Pharmacotherapy Management of COPD Exacerbation - Bronchodilator</t>
  </si>
  <si>
    <t>Pharmacotherapy Management of COPD Exacerbation - Systemic Corticosteroid</t>
  </si>
  <si>
    <t>This measure assesses the percentage of COPD exacerbations for patients 40 years of age and older who had an acute inpatient discharge or ED encounter on or between January 1–November 30 of the measurement year and who were dispensed appropriate medications. 
The second rate is: 
2. Dispensed a bronchodilator (or there was evidence of an active prescription) within 30 days of the event</t>
  </si>
  <si>
    <t>CMS149v11</t>
  </si>
  <si>
    <t>CMS249v5</t>
  </si>
  <si>
    <t>Yes (AMB-ED) (also stratify by REL)</t>
  </si>
  <si>
    <t>Washington State Department of Social and Health Services</t>
  </si>
  <si>
    <t>Alcohol and Drug Misuse: Screening, Brief Intervention and Referral for Treatment (SBIRT) in the ED</t>
  </si>
  <si>
    <t>Percentage of patients ages 12 years and older who have had a qualifying outpatient visit or home visit during the measurement year, and who completed a full, standardized screening tool (e.g., AUDIT, DAST) because they indicated risky or problematic substance use during the brief, annual screen. Patients in the denominator who completed a full, standardized screening tool as indicated by one of the following CPT or HCPCS codes. 
For more information see: http://www.oregon.gov/oha/CCOData/Alcohol%20and%20Drug%20Misuse%20(SBIRT)%20-%202014.pdf</t>
  </si>
  <si>
    <t>Behavioral Health Risk Assessment (for Pregnant Women)</t>
  </si>
  <si>
    <t>Emergency Department Visits for Adults with Mental Illness and/or Substance Addiction</t>
  </si>
  <si>
    <t>Number of ED visits (for non-mental health reasons) among members ages 18 to 64 who experience serious mental illness (SMI) and/or alcohol, opioid, or other drug abuse (AOD) or dependence</t>
  </si>
  <si>
    <t>Mental Health, Substance Use Disorder</t>
  </si>
  <si>
    <t>Race, Ethnicity, and Language Stratification</t>
  </si>
  <si>
    <t>Massachusetts Quality Measure Alignment Taskforce</t>
  </si>
  <si>
    <t>The Health Equity measure will initially focus on stratifying performance by race, ethnicity, and language (REL) to encourage provider organizations to collect REL data and use REL data to stratify measure performance.  The Taskforce aims to include a Health Equity measure focused on reducing disparities in performance in the future once provider organizations have more robust REL data. The measure includes the performance for each of the following measures, stratified by race, ethnicity, and language (REL):  Measure #1: Comprehensive Diabetes Care: HbA1c Poor Control; Measure #2: Controlling High Blood Pressure; Measure #3: Screening for Clinical Depression and Follow-up Plan; and Measure #4: Child and Adolescent Well-Care Visits.</t>
  </si>
  <si>
    <t>Equity</t>
  </si>
  <si>
    <t>Children, Adolescent, Adult</t>
  </si>
  <si>
    <t>Clinical Data/Administrative Data</t>
  </si>
  <si>
    <t>Follow-Up after Emergency Department Visits for Caries</t>
  </si>
  <si>
    <t>Percentage of CCO members (all ages) who were seen in the emergency department (ED) for non-traumatic (caries-related) dental reasons and visited a dentist within 30 days following the ED visit.</t>
  </si>
  <si>
    <t>CMS56v11</t>
  </si>
  <si>
    <t>Oral Health Evaluation for Patients with Periodontitis</t>
  </si>
  <si>
    <t>Percentage of CCO-enrolled adults (ages 18 and older) treated for periodontitis (serious gum infection) who received at least two comprehensive oral evaluations within the reporting year</t>
  </si>
  <si>
    <t>Patient Activation Measure</t>
  </si>
  <si>
    <t>Insignia Health</t>
  </si>
  <si>
    <t>PAM identifies where an individual falls within four different levels of activation. This gives providers and health coaches insight to more effectively support each individual. PAM activation levels are mapped to hundreds of consumer health characteristics – motivators, attitudes, behaviors and outcomes – for dozens of health conditions. The PAM survey reliably predicts future ER visits, hospital admissions and readmissions, medication adherence and more.</t>
  </si>
  <si>
    <t>Patient Assessment of Care for Chronic Conditions (PACIC)</t>
  </si>
  <si>
    <t>Improving Chronic Illness Care (MacColl Center for Health Care Innovation, Group Health Cooperative of Puget Sound)</t>
  </si>
  <si>
    <t>1. Patient Activation
2. Delivery System Design/Decision Support
3. Goal Setting
4. Problem-solving/Contextual Counseling
5. Follow-up/Coordination
Supplemental Item Set: 
5As: Ask, Advise, Agree, Assist, Arrange</t>
  </si>
  <si>
    <t>Topical Fluoride Varnish for Children</t>
  </si>
  <si>
    <t>Percentage of enrolled children (ages 1 to 21) who received at least two topical fluoride applications during the measurement year</t>
  </si>
  <si>
    <t>Yes (D12)</t>
  </si>
  <si>
    <t>CMS347v6</t>
  </si>
  <si>
    <t>Yes (Proposed for future removal)</t>
  </si>
  <si>
    <t>CMS146v11</t>
  </si>
  <si>
    <t>CMS645v6</t>
  </si>
  <si>
    <t>Yes (C28)
Yes (D01)</t>
  </si>
  <si>
    <t>Yes (C22)</t>
  </si>
  <si>
    <t>Yes (C07)</t>
  </si>
  <si>
    <t>Health Resources and Services Administration - Maternal and Child Health Bureau</t>
  </si>
  <si>
    <t>CMS75v11</t>
  </si>
  <si>
    <t>CMS50v11</t>
  </si>
  <si>
    <t>Yes (D02)</t>
  </si>
  <si>
    <t>Yes (C23)</t>
  </si>
  <si>
    <t>CMS90v12</t>
  </si>
  <si>
    <t>Yes (C25)</t>
  </si>
  <si>
    <t>CMS349v5</t>
  </si>
  <si>
    <t>CMS771v4</t>
  </si>
  <si>
    <t>Yes (D11)</t>
  </si>
  <si>
    <t>Washington Health Alliance</t>
  </si>
  <si>
    <t>Yes (C24 and D03)</t>
  </si>
  <si>
    <t>Washington Health Care Authority</t>
  </si>
  <si>
    <t>Patient Electronic Access</t>
  </si>
  <si>
    <t>Eligible Physicians (EP) must satisfy both measures in order to meet this objective:
- Measure 1: More than 50 percent of all unique patients seen by the EP during the EHR reporting period are provided timely access to view online, download, and transmit to a third party their health information subject to the EP's discretion to withhold certain information. 
- Measure 2: For an EHR reporting period in 2017, more than 5 percent of unique patients seen by the EP during the EHR reporting period (or his or her authorized representatives) view, download or transmit to a third party their health information during the EHR reporting period.</t>
  </si>
  <si>
    <t>CMS22v11</t>
  </si>
  <si>
    <t>Yes (D05)</t>
  </si>
  <si>
    <t>Percentage of acute inpatient hospitalizations, residential treatment or detoxification visits for a diagnosis of substance use disorder among members 13 years of age and older that result in a follow-up visit or service for substance use disorder. Two rates are reported:_x000D_
1.	The percentage of visits or discharges for which the member received follow-up for substance use disorder within the 30 days after the visit or discharge. _x000D_
2.	The percentage of visits or discharges for which the member received follow-up for substance use disorder within the 7 days after the visit or discharge.</t>
  </si>
  <si>
    <t>488</t>
  </si>
  <si>
    <t>CMS951v1</t>
  </si>
  <si>
    <t>Yes (C10)</t>
  </si>
  <si>
    <t>Yes(Menu)</t>
  </si>
  <si>
    <t>Percentage of members 18 years of age and older who have a new episode of opioid use that puts them at risk for continued opioid use. Two rates are reported:_x000D_
1.	The percentage of members with at least 15 days of prescription opioids in a 30-day period._x000D_
2.	The percentage of members with at least 31 days of prescription opioids in a 62-day perio</t>
  </si>
  <si>
    <t>Substance Use Screening and Intervention Composite</t>
  </si>
  <si>
    <t>2597</t>
  </si>
  <si>
    <t>American Society of Addiction Medicine</t>
  </si>
  <si>
    <t>Percentage of patients aged 18 years and older who were screened at least once within the last 24 months for tobacco use, unhealthy alcohol use, nonmedical prescription drug use, and illicit drug use AND who received an intervention for all positive screening results.</t>
  </si>
  <si>
    <t>Screenings and Well-Visits</t>
  </si>
  <si>
    <t>3620</t>
  </si>
  <si>
    <t>493</t>
  </si>
  <si>
    <t>Yes eCQM only</t>
  </si>
  <si>
    <t>Yes (Menu) (and new Menu measure in 2022 stratifies performance by REL)</t>
  </si>
  <si>
    <t>Percentage of patients, regardless of age, with a diagnosis of HIV who did not have a medical visit in the last 6 months of the measurement year_x000D_
_x000D_
A medical visit is any visit in an outpatient/ambulatory care setting with a nurse practitioner, physician, and/or a physician assistant who provides comprehensive HIV care.</t>
  </si>
  <si>
    <t>Percentage of enrolled children, who have ever received sealants on permanent_x000D_
first molar teeth: (1) at least one sealant and (2) all four molars sealed by the 10th birthdate</t>
  </si>
  <si>
    <t>Component 1: CCO language access self-assessment survey_x000D_
Component 2: percent of member visits with interpreter need in which interpreter services were provided_x000D_
_x000D_
https://www.oregon.gov/oha/HPA/ANALYTICS/CCOMetrics/2021-2023-specs-(Health-Equity-Meaningful-Access)-20201229.pdf</t>
  </si>
  <si>
    <t>CMS646v3</t>
  </si>
  <si>
    <t>BV-827</t>
  </si>
  <si>
    <t>BV-828</t>
  </si>
  <si>
    <t>There are four components in this measure:_x000D_
1) Social-Emotional Health Reach Metric Data Review and Assessment_x000D_
2) Asset Map of Existing Social-Emotional Health Services and Resources_x000D_
3) CCO-Led Cross-Sector Community Engagement_x000D_
4) Action Plan to Improve Social-Emotional Health Service Capacity and Access</t>
  </si>
  <si>
    <t>BV-829</t>
  </si>
  <si>
    <t>BV-830</t>
  </si>
  <si>
    <t>Yes  (Practice Risk Groups 3 &amp; 4)</t>
  </si>
  <si>
    <t>BV-831</t>
  </si>
  <si>
    <t>Person-Centered Contraceptive Counseling (PCCC)</t>
  </si>
  <si>
    <t>3543</t>
  </si>
  <si>
    <t>University of California San Francisco</t>
  </si>
  <si>
    <t>The PCCC is a four-item patient-reported outcome performance measure (PRO-PM) designed to 
assess the patient-centeredness of contraceptive counseling at the individual clinician/provider and
facility levels of analysis. Patient-centeredness is an important component in all areas of health care,
and is uniquely critical in the personal and intimate process of contraceptive decision-making. The
PCCC is intended to provide health care organizations with a tool to measure the quality of
interpersonal communication between clinician/provider and patient – a core aspect of patientcenteredness – in the context of contraceptive care specifically.
The PCCC is specifically designed to capture three key domains of contraceptive care quality, as
described as high priorities by patients themselves in previous qualitative research conducted by our
team [1]. These domains include interpersonal connection between health care provider and patient,
support in the contraceptive decision-making process, and adequate information to make such a
decision. The four-item PCCC captures the three domains of quality contraceptive quality and retains
validity and reliability of the original 11-item scale. Patients are asked to rate how well their individual
health care provider did at each of the following, with each item presented on a 5-point Likert scale
with responses ranging from 1 (“Poor”) to 5 (“Excellent”):
• Respecting me as a person
• Letting me say what matters to me about my birth control
• Taking my preferences about my birth control seriously
• Giving me enough information to make the best decision about my birth control method
The target population for the PCCC is patients age 15-45, who were assigned female at birth, and who
have received contraceptive counseling as part of their recent visit. The PCCC is visit-specific, and is
given to patients who have been identified as having received contraceptive counseling during their
visit.
An individual provider’s score is determined by the proportion of patients who gave the highest rating
for all four question on the survey. Likewise, a facility’s score is calculated as the percentage of facility
patients who gave the highest rating for all four questions</t>
  </si>
  <si>
    <t>BV-832</t>
  </si>
  <si>
    <t>Long-Term Services and Supports (LTSS) Comprehensive Care Plan and Update (CPU-AD)</t>
  </si>
  <si>
    <t>Percentage of Medicaid MLTSS participants age 18 and older who have documentation of a long-term services and supports comprehensive care plan in a specified timeframe that includes _x000D_
documentation of core elements_x000D_
Two performance rates and two exclusion rates are reported for this measure._x000D_
Performance Rates_x000D_
1. Care Plan with Core Elements. Medicaid MLTSS participants who had a long-term _x000D_
services and supports comprehensive care plan with nine core elements documented _x000D_
within 120 days of enrollment (for new participants) or during the measurement year (for _x000D_
established participants)_x000D_
2. Care Plan with Supplemental Elements. Medicaid MLTSS participants who had a long_x0002_term services and supports comprehensive care plan with nine core elements and at least _x000D_
four supplemental elements documented within 120 days of enrollment (for new _x000D_
participants) or during the measurement year (for established participants)</t>
  </si>
  <si>
    <t>BV-833</t>
  </si>
  <si>
    <t>Arrest Rate for Medicaid Beneficiaries with an identified Behavioral Health Need</t>
  </si>
  <si>
    <t>Percentage of Medicaid enrollees 18 – 64 years of age who were arrested at least once in the _x000D_
measurement year and had an identified mental health or substance use disorder treatment need. There _x000D_
are two reportable rates for this measure:_x000D_
Rate 1: The percentage of members arrested at least once in the measurement year and had an _x000D_
identified mental health treatment need_x000D_
Rate 2: The percentage of members arrested at least once in the measurement year and had an _x000D_
identified substance use disorder treatment need</t>
  </si>
  <si>
    <t>Claims and Other</t>
  </si>
  <si>
    <t>Yes (Medicaid Only - 2 Rates)</t>
  </si>
  <si>
    <t>BV-834</t>
  </si>
  <si>
    <t>Timely Receipt of Substance Use Disorder _x000D_
Treatment for Medicaid Beneficiaries Released from a Correctional Facility</t>
  </si>
  <si>
    <t>Percentage of Medicaid enrollees aged 18 to 64 receiving SUD treatment within a specified time period _x000D_
following release from a correctional facility or local jail, among enrollees with an identified SUD treatment _x000D_
need indicated between the day of release through 90-days post release. There are four reportable rates for this measure:_x000D_
Rate 1a: Receipt of SUD treatment within 7 Days of Release from a Department of Corrections _x000D_
Correctional Facility_x000D_
Rate 1b: Receipt of SUD treatment within 30 Days of Release from a Department of Corrections _x000D_
Correctional Facility_x000D_
Rate 2a: Receipt of SUD treatment within 7 Days of Release from a Local Jail Facility while Under _x000D_
Department of Corrections Custody_x000D_
Rate 2b: Receipt of SUD treatment within 30 Days of Release from a Local Jail Facility while Under _x000D_
Department of Corrections Custody</t>
  </si>
  <si>
    <t>Substance Abuse</t>
  </si>
  <si>
    <t>BV-835</t>
  </si>
  <si>
    <t>Homelessness (Broad and Narrow)_x000D_
(HOME-B and HOME-N)</t>
  </si>
  <si>
    <t>Percentage of Medicaid enrollees who were homeless in at least one month in the measurement year. _x000D_
There is separate reporting for the following age groups:_x000D_
• 0-17_x000D_
• 18 – 64 _x000D_
• 65+</t>
  </si>
  <si>
    <t>Child and Adult</t>
  </si>
  <si>
    <t>BV-836</t>
  </si>
  <si>
    <t>3461</t>
  </si>
  <si>
    <t>This is a patient-reported outcome performance measure (PRO-PM) consisting of a patient-reported outcome measure (PROM) of risk-adjusted change in functional status (FS) for patients aged 14 years and older with neck impairments. The change in FS is assessed using the Neck FS PROM. The measure is adjusted to patient characteristics known to be associated with FS outcomes (risk adjusted) and used as a performance measure (PM) at the patient, individual clinician, and clinic levels to assess quality.</t>
  </si>
  <si>
    <t>BV-837</t>
  </si>
  <si>
    <t>Hospital-Level, Risk-Standardized Improvement Rate in Patient-Reported Outcomes Following Elective Primary Total Hip and/or Total Knee Arthroplasty (THA/TKA)</t>
  </si>
  <si>
    <t>3559</t>
  </si>
  <si>
    <t>This patient-reported outcome-based performance measure will estimate a hospital-level, risk-standardized improvement rate (RSIR) following elective primary THA/TKA for Medicare fee-for-service (FFS) patients 65 years of age and older. Improvement will be calculated with patient-reported outcome data collected prior to and following the elective procedure. The preoperative data collection timeframe will be 90 to 0 days before surgery and the postoperative data collection timeframe will be 270 to 365 days following surgery.</t>
  </si>
  <si>
    <t>BV-838</t>
  </si>
  <si>
    <t>Hospital Harm — Severe Hypoglycemia Measure</t>
  </si>
  <si>
    <t>3503e</t>
  </si>
  <si>
    <t>CMS816v2</t>
  </si>
  <si>
    <t>Inpatient hospitalizations for patients 18 years of age or older at admission, who were administered at least one hypoglycemic medication during the encounter, who suffer the harm of a severe hypoglycemic event during the encounter</t>
  </si>
  <si>
    <t>Yes (HH-01)</t>
  </si>
  <si>
    <t>BV-839</t>
  </si>
  <si>
    <t>Hospital Harm – Severe Hyperglycemia</t>
  </si>
  <si>
    <t>3533e</t>
  </si>
  <si>
    <t>CMS871v2</t>
  </si>
  <si>
    <t>The number of inpatient hospital days with a severe hyperglycemic event per the total qualifying inpatient hospital days for patients 18 years and older at admission</t>
  </si>
  <si>
    <t>Hosptal</t>
  </si>
  <si>
    <t>Yes (HH-02)</t>
  </si>
  <si>
    <t>BV-840</t>
  </si>
  <si>
    <t>Appropriate Treatment for ST-Segment Elevation Myocardial Infarction (STEMI) Patients in the Emergency Department</t>
  </si>
  <si>
    <t>3613e</t>
  </si>
  <si>
    <t>CMS996v3</t>
  </si>
  <si>
    <t>Percentage of ED patients with a diagnosis of STEMI who received appropriate and timely treatment</t>
  </si>
  <si>
    <t>Yes (OP-40)</t>
  </si>
  <si>
    <t>BV-841</t>
  </si>
  <si>
    <t>Psoriasis – Improvement in Patient-Reported Itch Severity</t>
  </si>
  <si>
    <t>485</t>
  </si>
  <si>
    <t>Percentage of patients, aged 18 years and older, with a diagnosis of psoriasis where at an initial (index) visit have a patient reported itch severity assessment performed, score greater than or equal to 4, and who achieve a score reduction of 2 or more points at a follow up visit</t>
  </si>
  <si>
    <t>BV-842</t>
  </si>
  <si>
    <t>Dermatitis – Improvement in Patient-Reported Itch Severity</t>
  </si>
  <si>
    <t>486</t>
  </si>
  <si>
    <t>Percentage of patients, aged 18 years and older, with a diagnosis of dermatitis where at an initial (index) visit have a patient reported itch severity assessment performed, score greater than or equal to 4, and who achieve a score reduction of 2 or more points at a follow up visit</t>
  </si>
  <si>
    <t>BV-843</t>
  </si>
  <si>
    <t>Screening for Social Drivers of Health</t>
  </si>
  <si>
    <t>487</t>
  </si>
  <si>
    <t>Percent of patients 18 years and older screened for food insecurity, housing instability, transportation needs, utility difficulties, and interpersonal safety</t>
  </si>
  <si>
    <t>BV-844</t>
  </si>
  <si>
    <t>Adult Kidney Disease: Angiotensin Converting Enzyme (ACE) Inhibitor or Angiotensin Receptor Blocker (ARB) Therapy</t>
  </si>
  <si>
    <t>1662</t>
  </si>
  <si>
    <t>489</t>
  </si>
  <si>
    <t>Percentage of patients aged 18 years and older with a diagnosis of chronic kidney disease (CKD) (Stages 1-5, not receiving Renal Replacement Therapy (RRT)) and proteinuria who were prescribed ACE inhibitor or ARB therapy within a 12-month period</t>
  </si>
  <si>
    <t>BV-845</t>
  </si>
  <si>
    <t>Appropriate Intervention of Immune-Related Diarrhea and/or Colitis in Patients Treated with Immune Checkpoint Inhibitors</t>
  </si>
  <si>
    <t>Society for Immunotherapy of Cancer (SITC)</t>
  </si>
  <si>
    <t>490</t>
  </si>
  <si>
    <t>Percentage of patients, aged 18 years and older, with a diagnosis of cancer, on immune checkpoint inhibitor therapy, and grade 2 or above diarrhea and/or grade 2 or above colitis, who have immune checkpoint inhibitor therapy held and corticosteroids or immunosuppressants prescribed or administered</t>
  </si>
  <si>
    <t>BV-846</t>
  </si>
  <si>
    <t>Mismatch Repair (MMR) or Microsatellite Instability (MSI) Biomarker Testing Status in Colorectal Carcinoma, Endometrial, Gastroesophageal, or Small Bowel Carcinoma</t>
  </si>
  <si>
    <t>3661</t>
  </si>
  <si>
    <t>491</t>
  </si>
  <si>
    <t>Percentage of surgical pathology reports for primary colorectal, endometrial, gastroesophageal or small bowel carcinoma, biopsy or resection, that contain impression or conclusion of or recommendation for testing of mismatch repair (MMR) by immunohistochemistry (biomarkers MLH1, MSH2, MSH6, and PMS2), or microsatellite instability (MSI) by DNA-based testing status, or both</t>
  </si>
  <si>
    <t>BV-847</t>
  </si>
  <si>
    <t>Risk-Standardized Acute Cardiovascular-Related Hospital Admission Rates for Patients with Heart Failure under the Merit-based Incentive Payment System</t>
  </si>
  <si>
    <t>3612</t>
  </si>
  <si>
    <t>492</t>
  </si>
  <si>
    <t>Annual risk-standardized rate of acute, unplanned cardiovascular-related admissions among Medicare Fee-for-Service (FFS) patients aged 65 years and older with heart failure (HF) or cardiomyopathy</t>
  </si>
  <si>
    <t>BV-848</t>
  </si>
  <si>
    <t>COVID-19 Vaccination Coverage Among Health Care Personnel (HCP COVID-19 Vaccination) (OP-38, ASC-20)</t>
  </si>
  <si>
    <t>National Healthcare Safety Network (NHSN)</t>
  </si>
  <si>
    <t>Percentage of healthcare personnel (HCP) who receive a complete COVID-19 vaccination course</t>
  </si>
  <si>
    <t>Yes (OP-38)</t>
  </si>
  <si>
    <t>Version Date: CY 2023</t>
  </si>
  <si>
    <t>Version Date: 
CY 2023 &amp; 2024</t>
  </si>
  <si>
    <t>Version Date: FY 2023</t>
  </si>
  <si>
    <t>Version Date: 
Contract Year 2023</t>
  </si>
  <si>
    <t>Version Date: January 2023</t>
  </si>
  <si>
    <t xml:space="preserve">
California AMP Medi-Cal Managed Care Measure Set</t>
  </si>
  <si>
    <t xml:space="preserve">
Washington State Common Measure Set for Health Care Quality and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</si>
</sst>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72">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2"/>
      <color theme="0"/>
      <name val="Calibri"/>
      <family val="2"/>
      <scheme val="minor"/>
    </font>
    <font>
      <sz val="11"/>
      <color theme="1"/>
      <name val="Book Antiqua"/>
      <family val="1"/>
    </font>
    <font>
      <sz val="11"/>
      <color theme="1"/>
      <name val="Calibri"/>
      <family val="2"/>
      <scheme val="minor"/>
    </font>
    <font>
      <i/>
      <sz val="12"/>
      <color theme="1"/>
      <name val="Times New Roman"/>
      <family val="1"/>
    </font>
    <font>
      <b/>
      <sz val="12"/>
      <name val="Calibri"/>
      <family val="2"/>
      <scheme val="minor"/>
    </font>
    <font>
      <sz val="10"/>
      <color indexed="81"/>
      <name val="Tahoma"/>
      <family val="2"/>
    </font>
    <font>
      <b/>
      <sz val="10"/>
      <color indexed="81"/>
      <name val="Tahoma"/>
      <family val="2"/>
    </font>
    <font>
      <b/>
      <sz val="11"/>
      <color theme="1"/>
      <name val="Book Antiqua"/>
      <family val="1"/>
    </font>
    <font>
      <u/>
      <sz val="11"/>
      <color theme="10"/>
      <name val="Calibri"/>
      <family val="2"/>
      <scheme val="minor"/>
    </font>
    <font>
      <b/>
      <sz val="9"/>
      <color indexed="81"/>
      <name val="Tahoma"/>
      <family val="2"/>
    </font>
    <font>
      <sz val="9"/>
      <color indexed="81"/>
      <name val="Tahoma"/>
      <family val="2"/>
    </font>
    <font>
      <sz val="11"/>
      <color rgb="FF111111"/>
      <name val="Book Antiqua"/>
      <family val="1"/>
    </font>
    <font>
      <sz val="11"/>
      <color theme="1"/>
      <name val="Calibri"/>
      <family val="2"/>
      <scheme val="minor"/>
    </font>
    <font>
      <sz val="11"/>
      <color theme="1"/>
      <name val="Calibri"/>
      <family val="2"/>
    </font>
    <font>
      <sz val="12"/>
      <color theme="1"/>
      <name val="Calibri"/>
      <family val="2"/>
    </font>
    <font>
      <u/>
      <sz val="11"/>
      <color theme="11"/>
      <name val="Calibri"/>
      <family val="2"/>
      <scheme val="minor"/>
    </font>
    <font>
      <b/>
      <sz val="14"/>
      <color theme="0"/>
      <name val="Arimo"/>
      <family val="2"/>
    </font>
    <font>
      <b/>
      <sz val="15"/>
      <color theme="0"/>
      <name val="Arimo"/>
      <family val="2"/>
    </font>
    <font>
      <b/>
      <sz val="11"/>
      <color rgb="FF595959"/>
      <name val="Calibri"/>
      <family val="2"/>
      <scheme val="minor"/>
    </font>
    <font>
      <sz val="11"/>
      <color rgb="FF595959"/>
      <name val="Calibri"/>
      <family val="2"/>
      <scheme val="minor"/>
    </font>
    <font>
      <b/>
      <sz val="10"/>
      <color rgb="FF595959"/>
      <name val="Calibri"/>
      <family val="2"/>
      <scheme val="minor"/>
    </font>
    <font>
      <b/>
      <sz val="15"/>
      <color rgb="FF595959"/>
      <name val="Arimo"/>
      <family val="2"/>
    </font>
    <font>
      <sz val="10"/>
      <color rgb="FF595959"/>
      <name val="Calibri"/>
      <family val="2"/>
      <scheme val="minor"/>
    </font>
    <font>
      <sz val="14"/>
      <color rgb="FF595959"/>
      <name val="Arimo"/>
      <family val="2"/>
    </font>
    <font>
      <b/>
      <sz val="14"/>
      <color rgb="FF595959"/>
      <name val="Arimo"/>
      <family val="2"/>
    </font>
    <font>
      <sz val="12"/>
      <color rgb="FF595959"/>
      <name val="Georgia"/>
      <family val="1"/>
    </font>
    <font>
      <sz val="12"/>
      <color theme="0"/>
      <name val="Georgia"/>
      <family val="1"/>
    </font>
    <font>
      <sz val="15"/>
      <color theme="0"/>
      <name val="Arimo"/>
      <family val="2"/>
    </font>
    <font>
      <sz val="32"/>
      <color theme="0"/>
      <name val="Georgia"/>
      <family val="1"/>
    </font>
    <font>
      <sz val="11"/>
      <color theme="1"/>
      <name val="Arimo"/>
      <family val="2"/>
    </font>
    <font>
      <sz val="10"/>
      <color theme="1"/>
      <name val="Arimo"/>
      <family val="2"/>
    </font>
    <font>
      <i/>
      <sz val="12"/>
      <color theme="1"/>
      <name val="Arimo"/>
      <family val="2"/>
    </font>
    <font>
      <sz val="15"/>
      <color theme="1"/>
      <name val="Arimo"/>
      <family val="2"/>
    </font>
    <font>
      <u/>
      <sz val="14"/>
      <color rgb="FF595959"/>
      <name val="Arimo"/>
      <family val="2"/>
    </font>
    <font>
      <sz val="32"/>
      <color rgb="FFFFFFFF"/>
      <name val="Georgia"/>
      <family val="1"/>
    </font>
    <font>
      <sz val="15"/>
      <color theme="1" tint="0.34998626667073579"/>
      <name val="Georgia"/>
      <family val="1"/>
    </font>
    <font>
      <sz val="14"/>
      <color theme="1" tint="0.34998626667073579"/>
      <name val="Georgia"/>
      <family val="1"/>
    </font>
    <font>
      <sz val="34"/>
      <color theme="0"/>
      <name val="Georgia"/>
      <family val="1"/>
    </font>
    <font>
      <sz val="28"/>
      <color theme="0"/>
      <name val="Georgia"/>
      <family val="1"/>
    </font>
    <font>
      <b/>
      <sz val="18"/>
      <color theme="0"/>
      <name val="Arimo"/>
      <family val="2"/>
    </font>
    <font>
      <sz val="14"/>
      <color theme="3" tint="0.79998168889431442"/>
      <name val="Arimo"/>
      <family val="2"/>
    </font>
    <font>
      <sz val="24"/>
      <color rgb="FFFFFFFF"/>
      <name val="Georgia"/>
      <family val="1"/>
    </font>
    <font>
      <sz val="14"/>
      <color rgb="FFC5D9F1"/>
      <name val="Arimo"/>
      <family val="2"/>
    </font>
    <font>
      <sz val="14"/>
      <color theme="1" tint="0.34998626667073579"/>
      <name val="Georgia"/>
      <family val="1"/>
    </font>
    <font>
      <b/>
      <sz val="14"/>
      <color theme="1" tint="0.34998626667073579"/>
      <name val="Arimo"/>
      <family val="2"/>
    </font>
    <font>
      <b/>
      <sz val="14"/>
      <color rgb="FFC5D9F1"/>
      <name val="Arimo"/>
      <family val="2"/>
    </font>
    <font>
      <b/>
      <sz val="11"/>
      <color theme="1"/>
      <name val="Calibri"/>
      <family val="2"/>
      <scheme val="minor"/>
    </font>
    <font>
      <b/>
      <sz val="16"/>
      <color rgb="FF595959"/>
      <name val="Calibri"/>
      <family val="2"/>
      <scheme val="minor"/>
    </font>
    <font>
      <b/>
      <sz val="15"/>
      <color rgb="FFFF0000"/>
      <name val="Arimo"/>
      <family val="2"/>
    </font>
    <font>
      <sz val="14"/>
      <color theme="1" tint="0.34998626667073579"/>
      <name val="Arimo"/>
      <family val="2"/>
    </font>
    <font>
      <b/>
      <sz val="15"/>
      <color theme="0"/>
      <name val="Arimo"/>
      <family val="2"/>
    </font>
    <font>
      <sz val="15"/>
      <color rgb="FFFF0000"/>
      <name val="Arimo"/>
      <family val="2"/>
    </font>
    <font>
      <sz val="14"/>
      <color rgb="FFFF0000"/>
      <name val="Arimo"/>
      <family val="2"/>
    </font>
    <font>
      <sz val="14"/>
      <color rgb="FF595959"/>
      <name val="Arimo"/>
    </font>
    <font>
      <sz val="14"/>
      <color theme="7"/>
      <name val="Arimo"/>
      <family val="2"/>
    </font>
    <font>
      <sz val="15"/>
      <color theme="0"/>
      <name val="Arimo"/>
    </font>
    <font>
      <sz val="14"/>
      <color rgb="FFC5D9F1"/>
      <name val="Arimo"/>
    </font>
    <font>
      <b/>
      <sz val="14"/>
      <color rgb="FFC5D9F1"/>
      <name val="Arimo"/>
    </font>
    <font>
      <sz val="14"/>
      <color theme="1" tint="0.34998626667073579"/>
      <name val="Georgia"/>
      <family val="2"/>
    </font>
    <font>
      <b/>
      <sz val="14"/>
      <color rgb="FF595959"/>
      <name val="Arimo"/>
    </font>
    <font>
      <sz val="8"/>
      <name val="Calibri"/>
      <family val="2"/>
      <scheme val="minor"/>
    </font>
    <font>
      <u/>
      <sz val="14"/>
      <color rgb="FF595959"/>
      <name val="Arimo"/>
    </font>
    <font>
      <u/>
      <sz val="12"/>
      <color rgb="FF595959"/>
      <name val="Arimo"/>
    </font>
    <font>
      <sz val="14"/>
      <name val="Arimo"/>
    </font>
    <font>
      <u/>
      <sz val="10"/>
      <color rgb="FF595959"/>
      <name val="Arimo"/>
    </font>
    <font>
      <sz val="12"/>
      <color rgb="FF595959"/>
      <name val="Arimo"/>
    </font>
    <font>
      <sz val="8"/>
      <color theme="0"/>
      <name val="Arimo"/>
    </font>
    <font>
      <sz val="14"/>
      <color rgb="FFDCE6F1"/>
      <name val="Arimo"/>
      <family val="2"/>
    </font>
  </fonts>
  <fills count="28">
    <fill>
      <patternFill patternType="none"/>
    </fill>
    <fill>
      <patternFill patternType="gray125"/>
    </fill>
    <fill>
      <patternFill patternType="solid">
        <fgColor theme="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bgColor theme="4"/>
      </patternFill>
    </fill>
    <fill>
      <patternFill patternType="solid">
        <fgColor theme="0"/>
        <bgColor indexed="64"/>
      </patternFill>
    </fill>
    <fill>
      <patternFill patternType="solid">
        <fgColor rgb="FFFDE9D9"/>
        <bgColor indexed="64"/>
      </patternFill>
    </fill>
    <fill>
      <patternFill patternType="solid">
        <fgColor theme="0" tint="-4.9989318521683403E-2"/>
        <bgColor indexed="64"/>
      </patternFill>
    </fill>
    <fill>
      <patternFill patternType="solid">
        <fgColor rgb="FF1C6938"/>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DEFFD6"/>
        <bgColor indexed="64"/>
      </patternFill>
    </fill>
    <fill>
      <patternFill patternType="solid">
        <fgColor rgb="FF9ACE9F"/>
        <bgColor indexed="64"/>
      </patternFill>
    </fill>
    <fill>
      <patternFill patternType="solid">
        <fgColor rgb="FF41A666"/>
        <bgColor indexed="64"/>
      </patternFill>
    </fill>
    <fill>
      <patternFill patternType="solid">
        <fgColor rgb="FF309AD7"/>
        <bgColor indexed="64"/>
      </patternFill>
    </fill>
    <fill>
      <patternFill patternType="solid">
        <fgColor theme="0" tint="-4.9989318521683403E-2"/>
        <bgColor rgb="FF000000"/>
      </patternFill>
    </fill>
    <fill>
      <patternFill patternType="solid">
        <fgColor rgb="FF16365C"/>
        <bgColor indexed="64"/>
      </patternFill>
    </fill>
    <fill>
      <patternFill patternType="solid">
        <fgColor rgb="FFDCE6F1"/>
        <bgColor indexed="64"/>
      </patternFill>
    </fill>
    <fill>
      <patternFill patternType="solid">
        <fgColor rgb="FF1C6938"/>
        <bgColor rgb="FF000000"/>
      </patternFill>
    </fill>
    <fill>
      <patternFill patternType="solid">
        <fgColor theme="9" tint="-0.249977111117893"/>
        <bgColor indexed="64"/>
      </patternFill>
    </fill>
    <fill>
      <patternFill patternType="solid">
        <fgColor rgb="FF2271A0"/>
        <bgColor indexed="64"/>
      </patternFill>
    </fill>
    <fill>
      <patternFill patternType="solid">
        <fgColor rgb="FF2987BF"/>
        <bgColor indexed="64"/>
      </patternFill>
    </fill>
    <fill>
      <patternFill patternType="solid">
        <fgColor rgb="FF1C638D"/>
        <bgColor indexed="64"/>
      </patternFill>
    </fill>
    <fill>
      <patternFill patternType="solid">
        <fgColor theme="0" tint="-0.14999847407452621"/>
        <bgColor theme="0" tint="-0.14999847407452621"/>
      </patternFill>
    </fill>
    <fill>
      <patternFill patternType="solid">
        <fgColor theme="0"/>
        <bgColor rgb="FF000000"/>
      </patternFill>
    </fill>
    <fill>
      <patternFill patternType="solid">
        <fgColor theme="6"/>
        <bgColor indexed="64"/>
      </patternFill>
    </fill>
  </fills>
  <borders count="63">
    <border>
      <left/>
      <right/>
      <top/>
      <bottom/>
      <diagonal/>
    </border>
    <border>
      <left/>
      <right/>
      <top style="thin">
        <color theme="4"/>
      </top>
      <bottom/>
      <diagonal/>
    </border>
    <border>
      <left style="thin">
        <color theme="4"/>
      </left>
      <right/>
      <top style="thin">
        <color theme="4"/>
      </top>
      <bottom/>
      <diagonal/>
    </border>
    <border>
      <left style="thin">
        <color auto="1"/>
      </left>
      <right/>
      <top style="thin">
        <color auto="1"/>
      </top>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3" tint="0.59999389629810485"/>
      </left>
      <right/>
      <top style="thin">
        <color theme="3" tint="0.59999389629810485"/>
      </top>
      <bottom style="thin">
        <color theme="3" tint="0.59999389629810485"/>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1" tint="0.499984740745262"/>
      </left>
      <right style="medium">
        <color theme="4" tint="-0.249977111117893"/>
      </right>
      <top/>
      <bottom style="thin">
        <color theme="1" tint="0.499984740745262"/>
      </bottom>
      <diagonal/>
    </border>
    <border>
      <left/>
      <right/>
      <top style="thin">
        <color auto="1"/>
      </top>
      <bottom/>
      <diagonal/>
    </border>
    <border>
      <left/>
      <right/>
      <top style="thin">
        <color theme="1" tint="0.34998626667073579"/>
      </top>
      <bottom/>
      <diagonal/>
    </border>
    <border>
      <left/>
      <right/>
      <top style="thick">
        <color theme="0" tint="-0.34998626667073579"/>
      </top>
      <bottom/>
      <diagonal/>
    </border>
    <border>
      <left style="thin">
        <color theme="1" tint="0.14999847407452621"/>
      </left>
      <right/>
      <top/>
      <bottom style="thick">
        <color theme="0" tint="-0.34998626667073579"/>
      </bottom>
      <diagonal/>
    </border>
    <border>
      <left/>
      <right/>
      <top/>
      <bottom style="thick">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14999847407452621"/>
      </left>
      <right/>
      <top style="thick">
        <color theme="0" tint="-0.34998626667073579"/>
      </top>
      <bottom/>
      <diagonal/>
    </border>
    <border>
      <left/>
      <right style="thin">
        <color theme="1" tint="0.14999847407452621"/>
      </right>
      <top style="thick">
        <color theme="0" tint="-0.34998626667073579"/>
      </top>
      <bottom/>
      <diagonal/>
    </border>
    <border>
      <left/>
      <right style="thin">
        <color theme="1" tint="0.499984740745262"/>
      </right>
      <top style="thick">
        <color theme="0" tint="-0.34998626667073579"/>
      </top>
      <bottom/>
      <diagonal/>
    </border>
    <border>
      <left style="thin">
        <color theme="1" tint="0.499984740745262"/>
      </left>
      <right/>
      <top style="thick">
        <color theme="0" tint="-0.34998626667073579"/>
      </top>
      <bottom/>
      <diagonal/>
    </border>
    <border>
      <left style="thin">
        <color theme="3" tint="0.59999389629810485"/>
      </left>
      <right style="thin">
        <color theme="3" tint="0.59999389629810485"/>
      </right>
      <top/>
      <bottom style="thin">
        <color theme="3" tint="0.59999389629810485"/>
      </bottom>
      <diagonal/>
    </border>
    <border>
      <left style="thin">
        <color theme="3" tint="0.59999389629810485"/>
      </left>
      <right/>
      <top/>
      <bottom style="thin">
        <color theme="3" tint="0.59999389629810485"/>
      </bottom>
      <diagonal/>
    </border>
    <border>
      <left style="thin">
        <color theme="0" tint="-0.499984740745262"/>
      </left>
      <right/>
      <top/>
      <bottom style="thin">
        <color theme="0" tint="-0.499984740745262"/>
      </bottom>
      <diagonal/>
    </border>
    <border>
      <left style="thin">
        <color rgb="FF008000"/>
      </left>
      <right style="thin">
        <color rgb="FF008000"/>
      </right>
      <top/>
      <bottom style="thin">
        <color rgb="FF008000"/>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thin">
        <color auto="1"/>
      </right>
      <top style="thin">
        <color auto="1"/>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3" tint="0.39997558519241921"/>
      </left>
      <right style="thin">
        <color theme="3" tint="0.39997558519241921"/>
      </right>
      <top/>
      <bottom style="thin">
        <color theme="3" tint="0.39997558519241921"/>
      </bottom>
      <diagonal/>
    </border>
    <border>
      <left style="thin">
        <color theme="1" tint="0.499984740745262"/>
      </left>
      <right style="thin">
        <color theme="1" tint="0.499984740745262"/>
      </right>
      <top style="thin">
        <color theme="1" tint="0.499984740745262"/>
      </top>
      <bottom/>
      <diagonal/>
    </border>
    <border>
      <left/>
      <right/>
      <top style="thin">
        <color theme="1"/>
      </top>
      <bottom style="thin">
        <color theme="1"/>
      </bottom>
      <diagonal/>
    </border>
    <border>
      <left/>
      <right/>
      <top/>
      <bottom style="thin">
        <color theme="1"/>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ck">
        <color theme="0" tint="-0.34998626667073579"/>
      </top>
      <bottom style="thin">
        <color theme="1" tint="0.34998626667073579"/>
      </bottom>
      <diagonal/>
    </border>
    <border>
      <left/>
      <right/>
      <top/>
      <bottom style="thin">
        <color theme="1" tint="0.249977111117893"/>
      </bottom>
      <diagonal/>
    </border>
    <border>
      <left/>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34998626667073579"/>
      </left>
      <right/>
      <top style="thick">
        <color theme="0" tint="-0.34998626667073579"/>
      </top>
      <bottom style="thin">
        <color theme="1" tint="0.34998626667073579"/>
      </bottom>
      <diagonal/>
    </border>
    <border>
      <left style="thin">
        <color rgb="FF808080"/>
      </left>
      <right style="thin">
        <color rgb="FF808080"/>
      </right>
      <top style="thin">
        <color rgb="FF808080"/>
      </top>
      <bottom style="thin">
        <color rgb="FF808080"/>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0"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0" tint="-0.499984740745262"/>
      </bottom>
      <diagonal/>
    </border>
    <border>
      <left style="thin">
        <color theme="1" tint="0.499984740745262"/>
      </left>
      <right style="thin">
        <color theme="0" tint="-0.499984740745262"/>
      </right>
      <top style="thin">
        <color theme="1" tint="0.499984740745262"/>
      </top>
      <bottom style="thin">
        <color theme="0" tint="-0.499984740745262"/>
      </bottom>
      <diagonal/>
    </border>
    <border>
      <left/>
      <right/>
      <top style="thin">
        <color theme="1" tint="0.34998626667073579"/>
      </top>
      <bottom style="thin">
        <color theme="1" tint="0.34998626667073579"/>
      </bottom>
      <diagonal/>
    </border>
    <border>
      <left style="thin">
        <color theme="3" tint="0.39997558519241921"/>
      </left>
      <right style="thin">
        <color theme="1" tint="0.499984740745262"/>
      </right>
      <top style="thin">
        <color theme="3" tint="0.39997558519241921"/>
      </top>
      <bottom style="thin">
        <color theme="3" tint="0.39997558519241921"/>
      </bottom>
      <diagonal/>
    </border>
    <border>
      <left style="thin">
        <color theme="1" tint="0.499984740745262"/>
      </left>
      <right/>
      <top/>
      <bottom/>
      <diagonal/>
    </border>
    <border>
      <left style="thin">
        <color theme="1" tint="0.14999847407452621"/>
      </left>
      <right/>
      <top style="thick">
        <color theme="0" tint="-0.34998626667073579"/>
      </top>
      <bottom style="thin">
        <color theme="1" tint="0.34998626667073579"/>
      </bottom>
      <diagonal/>
    </border>
    <border>
      <left style="medium">
        <color theme="4" tint="-0.249977111117893"/>
      </left>
      <right style="thin">
        <color theme="1" tint="0.499984740745262"/>
      </right>
      <top style="thin">
        <color theme="1" tint="0.499984740745262"/>
      </top>
      <bottom style="thin">
        <color theme="1" tint="0.499984740745262"/>
      </bottom>
      <diagonal/>
    </border>
  </borders>
  <cellStyleXfs count="70">
    <xf numFmtId="0" fontId="0" fillId="0" borderId="0">
      <alignment horizontal="left" indent="1"/>
    </xf>
    <xf numFmtId="0" fontId="12"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cellStyleXfs>
  <cellXfs count="245">
    <xf numFmtId="0" fontId="0" fillId="0" borderId="0" xfId="0">
      <alignment horizontal="left" indent="1"/>
    </xf>
    <xf numFmtId="0" fontId="2" fillId="0" borderId="0" xfId="0" applyFont="1" applyAlignment="1">
      <alignment horizontal="left"/>
    </xf>
    <xf numFmtId="0" fontId="6"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6" fillId="0" borderId="0" xfId="0" applyFont="1" applyAlignment="1">
      <alignment horizontal="left" wrapText="1"/>
    </xf>
    <xf numFmtId="0" fontId="0" fillId="0" borderId="0" xfId="0" applyAlignment="1">
      <alignment horizontal="left" wrapText="1"/>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7" fillId="0" borderId="0" xfId="0" applyFont="1" applyAlignment="1">
      <alignment horizontal="left"/>
    </xf>
    <xf numFmtId="0" fontId="4" fillId="6" borderId="1" xfId="0" applyFont="1" applyFill="1" applyBorder="1" applyAlignment="1">
      <alignment horizontal="left" wrapText="1"/>
    </xf>
    <xf numFmtId="0" fontId="3" fillId="2"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8" fillId="4" borderId="0" xfId="0" applyFont="1" applyFill="1" applyAlignment="1">
      <alignment horizontal="left" vertical="center" wrapText="1"/>
    </xf>
    <xf numFmtId="0" fontId="0" fillId="0" borderId="0" xfId="0" applyAlignment="1">
      <alignment vertical="center"/>
    </xf>
    <xf numFmtId="0" fontId="1" fillId="8" borderId="0" xfId="0" applyFont="1" applyFill="1" applyAlignment="1" applyProtection="1">
      <alignment horizontal="left"/>
      <protection locked="0"/>
    </xf>
    <xf numFmtId="49" fontId="6" fillId="0" borderId="0" xfId="0" applyNumberFormat="1" applyFont="1" applyAlignment="1" applyProtection="1">
      <alignment horizontal="center" wrapText="1"/>
      <protection locked="0"/>
    </xf>
    <xf numFmtId="0" fontId="16" fillId="0" borderId="0" xfId="0" applyFont="1" applyAlignment="1" applyProtection="1">
      <alignment horizontal="left" wrapText="1"/>
      <protection locked="0"/>
    </xf>
    <xf numFmtId="0" fontId="16" fillId="0" borderId="0" xfId="0" applyFont="1" applyAlignment="1">
      <alignment horizontal="left" wrapText="1"/>
    </xf>
    <xf numFmtId="0" fontId="27" fillId="0" borderId="0" xfId="0" applyFont="1" applyAlignment="1">
      <alignment horizontal="left" vertical="center" wrapText="1" indent="1"/>
    </xf>
    <xf numFmtId="0" fontId="26" fillId="0" borderId="0" xfId="0" applyFont="1" applyAlignment="1">
      <alignment horizontal="center" vertical="center"/>
    </xf>
    <xf numFmtId="0" fontId="24" fillId="0" borderId="0" xfId="0" applyFont="1" applyAlignment="1" applyProtection="1">
      <alignment horizontal="left" vertical="center" indent="1"/>
      <protection locked="0"/>
    </xf>
    <xf numFmtId="0" fontId="26" fillId="0" borderId="0" xfId="0" applyFont="1" applyAlignment="1" applyProtection="1">
      <alignment horizontal="left" vertical="center" indent="1"/>
      <protection locked="0"/>
    </xf>
    <xf numFmtId="0" fontId="23" fillId="0" borderId="0" xfId="0" applyFont="1" applyAlignment="1">
      <alignment horizontal="left" vertical="center" indent="1"/>
    </xf>
    <xf numFmtId="0" fontId="26" fillId="0" borderId="0" xfId="0" applyFont="1" applyAlignment="1">
      <alignment horizontal="left" vertical="center" indent="1"/>
    </xf>
    <xf numFmtId="0" fontId="27" fillId="0" borderId="5" xfId="0" applyFont="1" applyBorder="1" applyAlignment="1">
      <alignment horizontal="left" vertical="center" wrapText="1" indent="1"/>
    </xf>
    <xf numFmtId="0" fontId="27" fillId="0" borderId="5" xfId="0" applyFont="1" applyBorder="1" applyAlignment="1" applyProtection="1">
      <alignment horizontal="left" vertical="center" wrapText="1" indent="1"/>
      <protection locked="0"/>
    </xf>
    <xf numFmtId="0" fontId="27" fillId="0" borderId="7" xfId="0" applyFont="1" applyBorder="1" applyAlignment="1" applyProtection="1">
      <alignment horizontal="left" vertical="center" wrapText="1" indent="1"/>
      <protection locked="0"/>
    </xf>
    <xf numFmtId="0" fontId="27" fillId="0" borderId="8" xfId="0" applyFont="1" applyBorder="1" applyAlignment="1" applyProtection="1">
      <alignment horizontal="left" vertical="center" wrapText="1" indent="1"/>
      <protection locked="0"/>
    </xf>
    <xf numFmtId="0" fontId="33" fillId="0" borderId="0" xfId="0" applyFont="1" applyAlignment="1" applyProtection="1">
      <alignment horizontal="center" wrapText="1"/>
      <protection locked="0"/>
    </xf>
    <xf numFmtId="0" fontId="34" fillId="0" borderId="0" xfId="0" applyFont="1" applyAlignment="1">
      <alignment horizontal="center"/>
    </xf>
    <xf numFmtId="0" fontId="36" fillId="0" borderId="0" xfId="0" applyFont="1" applyAlignment="1">
      <alignment horizontal="left" vertical="center" indent="1"/>
    </xf>
    <xf numFmtId="0" fontId="33" fillId="0" borderId="0" xfId="0" applyFont="1">
      <alignment horizontal="left" indent="1"/>
    </xf>
    <xf numFmtId="0" fontId="33" fillId="0" borderId="0" xfId="0" applyFont="1" applyAlignment="1" applyProtection="1">
      <alignment horizontal="left" wrapText="1" indent="1"/>
      <protection locked="0"/>
    </xf>
    <xf numFmtId="0" fontId="35" fillId="0" borderId="0" xfId="0" applyFont="1">
      <alignment horizontal="left" indent="1"/>
    </xf>
    <xf numFmtId="0" fontId="34" fillId="0" borderId="0" xfId="0" applyFont="1" applyProtection="1">
      <alignment horizontal="left" indent="1"/>
      <protection locked="0"/>
    </xf>
    <xf numFmtId="0" fontId="27" fillId="0" borderId="14" xfId="0" applyFont="1" applyBorder="1" applyAlignment="1">
      <alignment horizontal="left" vertical="center" wrapText="1" indent="1"/>
    </xf>
    <xf numFmtId="0" fontId="27" fillId="7" borderId="14" xfId="0" applyFont="1" applyFill="1" applyBorder="1" applyAlignment="1">
      <alignment horizontal="left" vertical="center" wrapText="1" indent="1"/>
    </xf>
    <xf numFmtId="0" fontId="27" fillId="7" borderId="14" xfId="0" applyFont="1" applyFill="1" applyBorder="1" applyAlignment="1">
      <alignment horizontal="left" vertical="center" indent="1"/>
    </xf>
    <xf numFmtId="0" fontId="28" fillId="12" borderId="4" xfId="0" applyFont="1" applyFill="1" applyBorder="1" applyAlignment="1">
      <alignment horizontal="left" vertical="center" wrapText="1" indent="1"/>
    </xf>
    <xf numFmtId="0" fontId="28" fillId="0" borderId="0" xfId="0" applyFont="1" applyAlignment="1">
      <alignment horizontal="left" vertical="center" wrapText="1" indent="1"/>
    </xf>
    <xf numFmtId="0" fontId="17" fillId="0" borderId="0" xfId="0" applyFont="1" applyAlignment="1">
      <alignment horizontal="left" vertical="center" wrapText="1" indent="1"/>
    </xf>
    <xf numFmtId="0" fontId="17" fillId="0" borderId="0" xfId="0" applyFont="1" applyAlignment="1">
      <alignment horizontal="left" vertical="center" indent="1"/>
    </xf>
    <xf numFmtId="0" fontId="27" fillId="0" borderId="15" xfId="0" applyFont="1" applyBorder="1" applyAlignment="1">
      <alignment horizontal="left" vertical="center" wrapText="1" indent="1"/>
    </xf>
    <xf numFmtId="0" fontId="37" fillId="7" borderId="14" xfId="1" applyFont="1" applyFill="1" applyBorder="1" applyAlignment="1">
      <alignment horizontal="left" vertical="center" wrapText="1" indent="1"/>
    </xf>
    <xf numFmtId="0" fontId="18" fillId="0" borderId="0" xfId="0" applyFont="1" applyAlignment="1">
      <alignment horizontal="left" vertical="center" indent="1"/>
    </xf>
    <xf numFmtId="0" fontId="17" fillId="0" borderId="0" xfId="0" applyFont="1" applyAlignment="1">
      <alignment horizontal="left" vertical="center" wrapText="1"/>
    </xf>
    <xf numFmtId="0" fontId="17" fillId="0" borderId="0" xfId="0" applyFont="1" applyAlignment="1">
      <alignment vertical="center"/>
    </xf>
    <xf numFmtId="164" fontId="17" fillId="0" borderId="0" xfId="0" applyNumberFormat="1" applyFont="1" applyAlignment="1">
      <alignment horizontal="left" vertical="center"/>
    </xf>
    <xf numFmtId="0" fontId="17" fillId="0" borderId="0" xfId="0" applyFont="1" applyAlignment="1">
      <alignment vertical="center" wrapText="1"/>
    </xf>
    <xf numFmtId="0" fontId="32" fillId="0" borderId="0" xfId="0" applyFont="1" applyAlignment="1">
      <alignment vertical="center"/>
    </xf>
    <xf numFmtId="0" fontId="41" fillId="10" borderId="22" xfId="0" applyFont="1" applyFill="1" applyBorder="1" applyAlignment="1">
      <alignment vertical="center" wrapText="1"/>
    </xf>
    <xf numFmtId="0" fontId="21" fillId="16" borderId="23" xfId="0" applyFont="1" applyFill="1" applyBorder="1" applyAlignment="1" applyProtection="1">
      <alignment horizontal="left" vertical="center" wrapText="1" indent="1"/>
      <protection locked="0"/>
    </xf>
    <xf numFmtId="0" fontId="21" fillId="21" borderId="23" xfId="0" applyFont="1" applyFill="1" applyBorder="1" applyAlignment="1" applyProtection="1">
      <alignment horizontal="left" vertical="center" wrapText="1" indent="1"/>
      <protection locked="0"/>
    </xf>
    <xf numFmtId="0" fontId="21" fillId="15" borderId="23" xfId="0" applyFont="1" applyFill="1" applyBorder="1" applyAlignment="1" applyProtection="1">
      <alignment horizontal="left" vertical="center" wrapText="1" indent="1"/>
      <protection locked="0"/>
    </xf>
    <xf numFmtId="0" fontId="25" fillId="14" borderId="23" xfId="0" applyFont="1" applyFill="1" applyBorder="1" applyAlignment="1" applyProtection="1">
      <alignment horizontal="left" vertical="center" wrapText="1" indent="1"/>
      <protection locked="0"/>
    </xf>
    <xf numFmtId="0" fontId="39" fillId="7" borderId="32" xfId="0" applyFont="1" applyFill="1" applyBorder="1" applyAlignment="1">
      <alignment horizontal="left" vertical="top" wrapText="1" indent="1"/>
    </xf>
    <xf numFmtId="0" fontId="39" fillId="7" borderId="19" xfId="0" applyFont="1" applyFill="1" applyBorder="1" applyAlignment="1">
      <alignment horizontal="left" vertical="top" wrapText="1" indent="1"/>
    </xf>
    <xf numFmtId="0" fontId="39" fillId="7" borderId="19" xfId="0" applyFont="1" applyFill="1" applyBorder="1" applyAlignment="1">
      <alignment horizontal="left" vertical="top" wrapText="1"/>
    </xf>
    <xf numFmtId="0" fontId="39" fillId="7" borderId="33" xfId="0" applyFont="1" applyFill="1" applyBorder="1" applyAlignment="1" applyProtection="1">
      <alignment horizontal="left" vertical="top"/>
      <protection locked="0"/>
    </xf>
    <xf numFmtId="0" fontId="22" fillId="7" borderId="34" xfId="0" applyFont="1" applyFill="1" applyBorder="1" applyAlignment="1">
      <alignment horizontal="center" vertical="center" wrapText="1"/>
    </xf>
    <xf numFmtId="0" fontId="22" fillId="7" borderId="35" xfId="0" applyFont="1" applyFill="1" applyBorder="1" applyAlignment="1">
      <alignment horizontal="left" vertical="center" wrapText="1" indent="1"/>
    </xf>
    <xf numFmtId="0" fontId="30" fillId="7" borderId="35" xfId="0" applyFont="1" applyFill="1" applyBorder="1" applyAlignment="1">
      <alignment vertical="center" wrapText="1"/>
    </xf>
    <xf numFmtId="0" fontId="29" fillId="7" borderId="35" xfId="0" applyFont="1" applyFill="1" applyBorder="1" applyAlignment="1">
      <alignment vertical="center" wrapText="1"/>
    </xf>
    <xf numFmtId="0" fontId="23" fillId="7" borderId="36" xfId="0" applyFont="1" applyFill="1" applyBorder="1" applyAlignment="1" applyProtection="1">
      <alignment vertical="center"/>
      <protection locked="0"/>
    </xf>
    <xf numFmtId="0" fontId="21" fillId="22" borderId="23" xfId="0" applyFont="1" applyFill="1" applyBorder="1" applyAlignment="1" applyProtection="1">
      <alignment horizontal="left" vertical="center" wrapText="1" indent="1"/>
      <protection locked="0"/>
    </xf>
    <xf numFmtId="0" fontId="21" fillId="16" borderId="23" xfId="0" applyFont="1" applyFill="1" applyBorder="1" applyAlignment="1">
      <alignment horizontal="center" vertical="center" wrapText="1"/>
    </xf>
    <xf numFmtId="0" fontId="21" fillId="0" borderId="0" xfId="0" applyFont="1" applyAlignment="1">
      <alignment horizontal="left" vertical="center" wrapText="1" indent="1"/>
    </xf>
    <xf numFmtId="0" fontId="20" fillId="11" borderId="38" xfId="0" applyFont="1" applyFill="1" applyBorder="1" applyAlignment="1">
      <alignment horizontal="left" vertical="center" wrapText="1" indent="1"/>
    </xf>
    <xf numFmtId="0" fontId="20" fillId="21" borderId="38" xfId="0" applyFont="1" applyFill="1" applyBorder="1" applyAlignment="1">
      <alignment horizontal="left" vertical="center" wrapText="1" indent="1"/>
    </xf>
    <xf numFmtId="0" fontId="20" fillId="22" borderId="38" xfId="0" applyFont="1" applyFill="1" applyBorder="1" applyAlignment="1">
      <alignment horizontal="left" vertical="center" wrapText="1" indent="1"/>
    </xf>
    <xf numFmtId="0" fontId="21" fillId="18" borderId="38" xfId="0" applyFont="1" applyFill="1" applyBorder="1" applyAlignment="1">
      <alignment horizontal="left" vertical="center" wrapText="1" indent="1"/>
    </xf>
    <xf numFmtId="49" fontId="21" fillId="18" borderId="38" xfId="0" applyNumberFormat="1" applyFont="1" applyFill="1" applyBorder="1" applyAlignment="1">
      <alignment horizontal="left" vertical="center" wrapText="1" indent="1"/>
    </xf>
    <xf numFmtId="49" fontId="21" fillId="16" borderId="38" xfId="0" applyNumberFormat="1" applyFont="1" applyFill="1" applyBorder="1" applyAlignment="1">
      <alignment horizontal="left" vertical="center" wrapText="1" indent="1"/>
    </xf>
    <xf numFmtId="0" fontId="21" fillId="16" borderId="38" xfId="0" applyFont="1" applyFill="1" applyBorder="1" applyAlignment="1">
      <alignment horizontal="left" vertical="center" wrapText="1" indent="1"/>
    </xf>
    <xf numFmtId="0" fontId="21" fillId="15" borderId="38" xfId="0" applyFont="1" applyFill="1" applyBorder="1" applyAlignment="1">
      <alignment horizontal="left" vertical="center" wrapText="1" indent="1"/>
    </xf>
    <xf numFmtId="0" fontId="21" fillId="22" borderId="38" xfId="0" applyFont="1" applyFill="1" applyBorder="1" applyAlignment="1">
      <alignment horizontal="left" vertical="center" wrapText="1" indent="1"/>
    </xf>
    <xf numFmtId="0" fontId="31" fillId="16" borderId="38" xfId="0" applyFont="1" applyFill="1" applyBorder="1" applyAlignment="1">
      <alignment horizontal="left" vertical="center" wrapText="1" indent="1"/>
    </xf>
    <xf numFmtId="0" fontId="21" fillId="16" borderId="38" xfId="0" applyFont="1" applyFill="1" applyBorder="1" applyAlignment="1" applyProtection="1">
      <alignment horizontal="left" vertical="center" wrapText="1" indent="1"/>
      <protection locked="0"/>
    </xf>
    <xf numFmtId="0" fontId="21" fillId="22" borderId="38" xfId="0" applyFont="1" applyFill="1" applyBorder="1" applyAlignment="1" applyProtection="1">
      <alignment horizontal="left" vertical="center" wrapText="1" indent="1"/>
      <protection locked="0"/>
    </xf>
    <xf numFmtId="0" fontId="21" fillId="18" borderId="38" xfId="0" applyFont="1" applyFill="1" applyBorder="1" applyAlignment="1" applyProtection="1">
      <alignment horizontal="center" vertical="center" wrapText="1"/>
      <protection locked="0"/>
    </xf>
    <xf numFmtId="0" fontId="21" fillId="18" borderId="38" xfId="0" applyFont="1" applyFill="1" applyBorder="1" applyAlignment="1" applyProtection="1">
      <alignment horizontal="left" vertical="center" wrapText="1" indent="1"/>
      <protection locked="0"/>
    </xf>
    <xf numFmtId="0" fontId="21" fillId="15" borderId="38" xfId="0" applyFont="1" applyFill="1" applyBorder="1" applyAlignment="1" applyProtection="1">
      <alignment horizontal="left" vertical="center" wrapText="1" indent="1"/>
      <protection locked="0"/>
    </xf>
    <xf numFmtId="0" fontId="21" fillId="21" borderId="38" xfId="0" applyFont="1" applyFill="1" applyBorder="1" applyAlignment="1" applyProtection="1">
      <alignment horizontal="left" vertical="center" wrapText="1" indent="1"/>
      <protection locked="0"/>
    </xf>
    <xf numFmtId="0" fontId="47" fillId="9" borderId="20" xfId="0" applyFont="1" applyFill="1" applyBorder="1" applyAlignment="1">
      <alignment horizontal="left" vertical="top" wrapText="1"/>
    </xf>
    <xf numFmtId="0" fontId="47" fillId="9" borderId="26" xfId="0" applyFont="1" applyFill="1" applyBorder="1" applyAlignment="1" applyProtection="1">
      <alignment horizontal="left" vertical="top"/>
      <protection locked="0"/>
    </xf>
    <xf numFmtId="0" fontId="47" fillId="9" borderId="20" xfId="0" applyFont="1" applyFill="1" applyBorder="1" applyAlignment="1" applyProtection="1">
      <alignment horizontal="left" vertical="top" indent="1"/>
      <protection locked="0"/>
    </xf>
    <xf numFmtId="0" fontId="28" fillId="19" borderId="16" xfId="0" applyFont="1" applyFill="1" applyBorder="1" applyAlignment="1">
      <alignment horizontal="left" vertical="center" wrapText="1" indent="1"/>
    </xf>
    <xf numFmtId="0" fontId="27" fillId="7" borderId="0" xfId="0" applyFont="1" applyFill="1" applyAlignment="1">
      <alignment horizontal="left" vertical="center" wrapText="1" indent="1"/>
    </xf>
    <xf numFmtId="0" fontId="39" fillId="7" borderId="19" xfId="0" applyFont="1" applyFill="1" applyBorder="1" applyAlignment="1">
      <alignment horizontal="center" vertical="top" wrapText="1"/>
    </xf>
    <xf numFmtId="0" fontId="50" fillId="0" borderId="41" xfId="0" applyFont="1" applyBorder="1">
      <alignment horizontal="left" indent="1"/>
    </xf>
    <xf numFmtId="0" fontId="0" fillId="25" borderId="0" xfId="0" applyFill="1">
      <alignment horizontal="left" indent="1"/>
    </xf>
    <xf numFmtId="0" fontId="0" fillId="0" borderId="42" xfId="0" applyBorder="1">
      <alignment horizontal="left" indent="1"/>
    </xf>
    <xf numFmtId="0" fontId="50" fillId="0" borderId="0" xfId="0" applyFont="1">
      <alignment horizontal="left" indent="1"/>
    </xf>
    <xf numFmtId="0" fontId="28" fillId="12" borderId="28" xfId="0" applyFont="1" applyFill="1" applyBorder="1" applyAlignment="1">
      <alignment horizontal="center" vertical="center"/>
    </xf>
    <xf numFmtId="0" fontId="28" fillId="12" borderId="28" xfId="0" applyFont="1" applyFill="1" applyBorder="1" applyAlignment="1">
      <alignment horizontal="left" vertical="center" wrapText="1" indent="1"/>
    </xf>
    <xf numFmtId="0" fontId="27" fillId="0" borderId="13" xfId="0" applyFont="1" applyBorder="1" applyAlignment="1">
      <alignment horizontal="left" vertical="center" wrapText="1" indent="1"/>
    </xf>
    <xf numFmtId="0" fontId="27" fillId="0" borderId="13" xfId="0" applyFont="1" applyBorder="1" applyAlignment="1" applyProtection="1">
      <alignment horizontal="left" vertical="center" wrapText="1" indent="1"/>
      <protection locked="0"/>
    </xf>
    <xf numFmtId="0" fontId="27" fillId="0" borderId="30" xfId="0" applyFont="1" applyBorder="1" applyAlignment="1" applyProtection="1">
      <alignment horizontal="left" vertical="center" wrapText="1" indent="1"/>
      <protection locked="0"/>
    </xf>
    <xf numFmtId="0" fontId="28" fillId="14" borderId="31" xfId="0" applyFont="1" applyFill="1" applyBorder="1" applyAlignment="1">
      <alignment horizontal="left" vertical="center" wrapText="1" indent="1"/>
    </xf>
    <xf numFmtId="0" fontId="27" fillId="13" borderId="31" xfId="0" applyFont="1" applyFill="1" applyBorder="1" applyAlignment="1" applyProtection="1">
      <alignment horizontal="left" vertical="center" wrapText="1" indent="1"/>
      <protection locked="0"/>
    </xf>
    <xf numFmtId="0" fontId="27" fillId="0" borderId="12" xfId="0" applyFont="1" applyBorder="1" applyAlignment="1" applyProtection="1">
      <alignment horizontal="left" vertical="center" wrapText="1" indent="1"/>
      <protection locked="0"/>
    </xf>
    <xf numFmtId="0" fontId="28" fillId="19" borderId="39" xfId="0" applyFont="1" applyFill="1" applyBorder="1" applyAlignment="1" applyProtection="1">
      <alignment horizontal="center" vertical="center" wrapText="1"/>
      <protection locked="0"/>
    </xf>
    <xf numFmtId="0" fontId="28" fillId="19" borderId="39" xfId="0" applyFont="1" applyFill="1" applyBorder="1" applyAlignment="1" applyProtection="1">
      <alignment horizontal="left" vertical="center" wrapText="1" indent="1"/>
      <protection locked="0"/>
    </xf>
    <xf numFmtId="0" fontId="27" fillId="7" borderId="11" xfId="0" applyFont="1" applyFill="1" applyBorder="1" applyAlignment="1" applyProtection="1">
      <alignment horizontal="left" vertical="center" wrapText="1" indent="1"/>
      <protection locked="0"/>
    </xf>
    <xf numFmtId="0" fontId="27" fillId="7" borderId="9" xfId="0" applyFont="1" applyFill="1" applyBorder="1" applyAlignment="1" applyProtection="1">
      <alignment horizontal="left" vertical="center" wrapText="1" indent="1"/>
      <protection locked="0"/>
    </xf>
    <xf numFmtId="0" fontId="27" fillId="7" borderId="10" xfId="0" applyFont="1" applyFill="1" applyBorder="1" applyAlignment="1" applyProtection="1">
      <alignment horizontal="left" vertical="center" wrapText="1" indent="1"/>
      <protection locked="0"/>
    </xf>
    <xf numFmtId="0" fontId="27" fillId="14" borderId="31" xfId="0" applyFont="1" applyFill="1" applyBorder="1" applyAlignment="1" applyProtection="1">
      <alignment horizontal="left" vertical="center" wrapText="1" indent="1"/>
      <protection locked="0"/>
    </xf>
    <xf numFmtId="0" fontId="27" fillId="7" borderId="9" xfId="0" applyFont="1" applyFill="1" applyBorder="1" applyAlignment="1">
      <alignment horizontal="left" vertical="center" indent="1"/>
    </xf>
    <xf numFmtId="0" fontId="50" fillId="0" borderId="0" xfId="0" applyFont="1" applyAlignment="1">
      <alignment horizontal="left" vertical="center" indent="1"/>
    </xf>
    <xf numFmtId="0" fontId="0" fillId="0" borderId="0" xfId="0" applyAlignment="1">
      <alignment horizontal="left" vertical="center" indent="1"/>
    </xf>
    <xf numFmtId="0" fontId="20" fillId="16" borderId="38" xfId="0" applyFont="1" applyFill="1" applyBorder="1" applyAlignment="1">
      <alignment horizontal="left" vertical="center" wrapText="1"/>
    </xf>
    <xf numFmtId="0" fontId="27" fillId="7" borderId="11" xfId="0" applyFont="1" applyFill="1" applyBorder="1" applyAlignment="1">
      <alignment horizontal="left" vertical="center" wrapText="1"/>
    </xf>
    <xf numFmtId="0" fontId="21" fillId="16" borderId="23" xfId="0" applyFont="1" applyFill="1" applyBorder="1" applyAlignment="1">
      <alignment horizontal="left" vertical="top" wrapText="1" indent="1"/>
    </xf>
    <xf numFmtId="0" fontId="45" fillId="20" borderId="38" xfId="0" applyFont="1" applyFill="1" applyBorder="1" applyAlignment="1">
      <alignment horizontal="center" vertical="center" wrapText="1"/>
    </xf>
    <xf numFmtId="0" fontId="38" fillId="20" borderId="46" xfId="0" applyFont="1" applyFill="1" applyBorder="1" applyAlignment="1">
      <alignment vertical="center" wrapText="1"/>
    </xf>
    <xf numFmtId="0" fontId="44" fillId="23" borderId="23" xfId="0" applyFont="1" applyFill="1" applyBorder="1" applyAlignment="1">
      <alignment horizontal="center" vertical="center" wrapText="1"/>
    </xf>
    <xf numFmtId="0" fontId="28" fillId="12" borderId="4" xfId="0" applyFont="1" applyFill="1" applyBorder="1" applyAlignment="1" applyProtection="1">
      <alignment horizontal="left" vertical="center" wrapText="1" indent="1"/>
      <protection locked="0"/>
    </xf>
    <xf numFmtId="0" fontId="28" fillId="12" borderId="28" xfId="0" applyFont="1" applyFill="1" applyBorder="1" applyAlignment="1" applyProtection="1">
      <alignment horizontal="left" vertical="center" wrapText="1" indent="1"/>
      <protection locked="0"/>
    </xf>
    <xf numFmtId="0" fontId="28" fillId="12" borderId="28" xfId="0" applyFont="1" applyFill="1" applyBorder="1" applyAlignment="1" applyProtection="1">
      <alignment horizontal="center" vertical="center" wrapText="1"/>
      <protection locked="0"/>
    </xf>
    <xf numFmtId="0" fontId="54" fillId="16" borderId="38" xfId="0" applyFont="1" applyFill="1" applyBorder="1" applyAlignment="1" applyProtection="1">
      <alignment horizontal="left" vertical="center" wrapText="1" indent="1"/>
      <protection locked="0"/>
    </xf>
    <xf numFmtId="164" fontId="20" fillId="11" borderId="38" xfId="0" applyNumberFormat="1" applyFont="1" applyFill="1" applyBorder="1" applyAlignment="1">
      <alignment horizontal="left" vertical="center" wrapText="1" indent="1"/>
    </xf>
    <xf numFmtId="49" fontId="28" fillId="12" borderId="29" xfId="0" applyNumberFormat="1" applyFont="1" applyFill="1" applyBorder="1" applyAlignment="1">
      <alignment horizontal="left" vertical="center" wrapText="1" indent="1"/>
    </xf>
    <xf numFmtId="49" fontId="28" fillId="19" borderId="6" xfId="0" applyNumberFormat="1" applyFont="1" applyFill="1" applyBorder="1" applyAlignment="1">
      <alignment horizontal="left" vertical="center" wrapText="1" indent="1"/>
    </xf>
    <xf numFmtId="49" fontId="28" fillId="12" borderId="6" xfId="0" applyNumberFormat="1" applyFont="1" applyFill="1" applyBorder="1" applyAlignment="1">
      <alignment horizontal="left" vertical="center" wrapText="1" indent="1"/>
    </xf>
    <xf numFmtId="0" fontId="56" fillId="0" borderId="0" xfId="0" applyFont="1" applyAlignment="1">
      <alignment horizontal="left" vertical="center" wrapText="1" indent="1"/>
    </xf>
    <xf numFmtId="0" fontId="57" fillId="7" borderId="14" xfId="0" applyFont="1" applyFill="1" applyBorder="1" applyAlignment="1">
      <alignment horizontal="left" vertical="center" wrapText="1" indent="1"/>
    </xf>
    <xf numFmtId="0" fontId="58" fillId="0" borderId="0" xfId="0" applyFont="1" applyAlignment="1">
      <alignment horizontal="left" vertical="center" wrapText="1" indent="1"/>
    </xf>
    <xf numFmtId="0" fontId="27" fillId="7" borderId="15" xfId="0" applyFont="1" applyFill="1" applyBorder="1" applyAlignment="1">
      <alignment horizontal="left" vertical="center" wrapText="1" indent="1"/>
    </xf>
    <xf numFmtId="49" fontId="28" fillId="7" borderId="16" xfId="0" applyNumberFormat="1" applyFont="1" applyFill="1" applyBorder="1" applyAlignment="1">
      <alignment horizontal="left" vertical="center" wrapText="1" indent="1"/>
    </xf>
    <xf numFmtId="0" fontId="59" fillId="22" borderId="38" xfId="0" applyFont="1" applyFill="1" applyBorder="1" applyAlignment="1">
      <alignment horizontal="left" vertical="center" wrapText="1" indent="1"/>
    </xf>
    <xf numFmtId="0" fontId="57" fillId="7" borderId="0" xfId="0" applyFont="1" applyFill="1" applyAlignment="1">
      <alignment horizontal="left" vertical="center" wrapText="1" indent="1"/>
    </xf>
    <xf numFmtId="0" fontId="57" fillId="0" borderId="0" xfId="0" applyFont="1" applyAlignment="1">
      <alignment horizontal="left" vertical="center" wrapText="1" indent="1"/>
    </xf>
    <xf numFmtId="0" fontId="57" fillId="7" borderId="11" xfId="0" applyFont="1" applyFill="1" applyBorder="1" applyAlignment="1">
      <alignment horizontal="left" vertical="center" wrapText="1"/>
    </xf>
    <xf numFmtId="0" fontId="59" fillId="16" borderId="38" xfId="0" applyFont="1" applyFill="1" applyBorder="1" applyAlignment="1">
      <alignment horizontal="left" vertical="center" wrapText="1" indent="1"/>
    </xf>
    <xf numFmtId="0" fontId="31" fillId="22" borderId="38" xfId="0" applyFont="1" applyFill="1" applyBorder="1" applyAlignment="1">
      <alignment horizontal="left" vertical="center" wrapText="1" indent="1"/>
    </xf>
    <xf numFmtId="0" fontId="42" fillId="22" borderId="43" xfId="0" applyFont="1" applyFill="1" applyBorder="1" applyAlignment="1">
      <alignment horizontal="center" vertical="center" wrapText="1"/>
    </xf>
    <xf numFmtId="0" fontId="38" fillId="20" borderId="48" xfId="0" applyFont="1" applyFill="1" applyBorder="1" applyAlignment="1">
      <alignment horizontal="center" vertical="center" wrapText="1"/>
    </xf>
    <xf numFmtId="0" fontId="67" fillId="0" borderId="14" xfId="0" applyFont="1" applyBorder="1" applyAlignment="1">
      <alignment horizontal="left" vertical="center" wrapText="1" indent="1"/>
    </xf>
    <xf numFmtId="0" fontId="65" fillId="7" borderId="14" xfId="1" applyFont="1" applyFill="1" applyBorder="1" applyAlignment="1">
      <alignment horizontal="left" vertical="center" wrapText="1" indent="1"/>
    </xf>
    <xf numFmtId="0" fontId="57" fillId="0" borderId="5" xfId="0" applyFont="1" applyBorder="1" applyAlignment="1" applyProtection="1">
      <alignment horizontal="left" vertical="center" wrapText="1" indent="1"/>
      <protection locked="0"/>
    </xf>
    <xf numFmtId="0" fontId="27" fillId="7" borderId="13" xfId="0" applyFont="1" applyFill="1" applyBorder="1" applyAlignment="1">
      <alignment horizontal="left" vertical="center" wrapText="1" indent="1"/>
    </xf>
    <xf numFmtId="0" fontId="57" fillId="7" borderId="13" xfId="0" applyFont="1" applyFill="1" applyBorder="1" applyAlignment="1">
      <alignment horizontal="left" vertical="center" wrapText="1" indent="1"/>
    </xf>
    <xf numFmtId="0" fontId="27" fillId="0" borderId="14" xfId="0" applyFont="1" applyBorder="1" applyAlignment="1" applyProtection="1">
      <alignment horizontal="left" vertical="center" wrapText="1" indent="1"/>
      <protection locked="0"/>
    </xf>
    <xf numFmtId="0" fontId="41" fillId="10" borderId="22" xfId="0" applyFont="1" applyFill="1" applyBorder="1" applyAlignment="1">
      <alignment vertical="center"/>
    </xf>
    <xf numFmtId="0" fontId="41" fillId="10" borderId="21" xfId="0" applyFont="1" applyFill="1" applyBorder="1" applyAlignment="1">
      <alignment vertical="center"/>
    </xf>
    <xf numFmtId="0" fontId="57" fillId="0" borderId="13" xfId="0" applyFont="1" applyBorder="1" applyAlignment="1" applyProtection="1">
      <alignment horizontal="left" vertical="center" wrapText="1" indent="1"/>
      <protection locked="0"/>
    </xf>
    <xf numFmtId="0" fontId="21" fillId="27" borderId="23" xfId="0" applyFont="1" applyFill="1" applyBorder="1" applyAlignment="1" applyProtection="1">
      <alignment horizontal="left" vertical="center" wrapText="1" indent="1"/>
      <protection locked="0"/>
    </xf>
    <xf numFmtId="0" fontId="27" fillId="14" borderId="14" xfId="0" applyFont="1" applyFill="1" applyBorder="1" applyAlignment="1">
      <alignment horizontal="left" vertical="center" wrapText="1" indent="1"/>
    </xf>
    <xf numFmtId="0" fontId="57" fillId="0" borderId="14" xfId="0" applyFont="1" applyBorder="1" applyAlignment="1">
      <alignment horizontal="left" vertical="center" wrapText="1" indent="1"/>
    </xf>
    <xf numFmtId="0" fontId="57" fillId="7" borderId="62" xfId="0" applyFont="1" applyFill="1" applyBorder="1" applyAlignment="1">
      <alignment horizontal="left" vertical="top" wrapText="1" indent="1"/>
    </xf>
    <xf numFmtId="49" fontId="28" fillId="7" borderId="9" xfId="0" applyNumberFormat="1" applyFont="1" applyFill="1" applyBorder="1" applyAlignment="1">
      <alignment horizontal="left" vertical="top" wrapText="1" indent="1"/>
    </xf>
    <xf numFmtId="0" fontId="63" fillId="19" borderId="59" xfId="0" applyFont="1" applyFill="1" applyBorder="1" applyAlignment="1">
      <alignment horizontal="left" vertical="center" wrapText="1" indent="1"/>
    </xf>
    <xf numFmtId="49" fontId="28" fillId="19" borderId="16" xfId="0" applyNumberFormat="1" applyFont="1" applyFill="1" applyBorder="1" applyAlignment="1">
      <alignment horizontal="left" vertical="center" wrapText="1" indent="1"/>
    </xf>
    <xf numFmtId="0" fontId="28" fillId="19" borderId="16" xfId="0" quotePrefix="1" applyFont="1" applyFill="1" applyBorder="1" applyAlignment="1">
      <alignment horizontal="left" vertical="center" wrapText="1" indent="1"/>
    </xf>
    <xf numFmtId="49" fontId="28" fillId="19" borderId="16" xfId="0" quotePrefix="1" applyNumberFormat="1" applyFont="1" applyFill="1" applyBorder="1" applyAlignment="1">
      <alignment horizontal="left" vertical="center" wrapText="1" indent="1"/>
    </xf>
    <xf numFmtId="49" fontId="27" fillId="7" borderId="14" xfId="0" applyNumberFormat="1" applyFont="1" applyFill="1" applyBorder="1" applyAlignment="1">
      <alignment horizontal="left" vertical="center" wrapText="1" indent="1"/>
    </xf>
    <xf numFmtId="0" fontId="27" fillId="7" borderId="14" xfId="0" quotePrefix="1" applyFont="1" applyFill="1" applyBorder="1" applyAlignment="1">
      <alignment horizontal="left" vertical="center" wrapText="1" indent="1"/>
    </xf>
    <xf numFmtId="0" fontId="27" fillId="7" borderId="14" xfId="1" applyFont="1" applyFill="1" applyBorder="1" applyAlignment="1">
      <alignment horizontal="left" vertical="center" wrapText="1" indent="1"/>
    </xf>
    <xf numFmtId="49" fontId="27" fillId="7" borderId="14" xfId="0" quotePrefix="1" applyNumberFormat="1" applyFont="1" applyFill="1" applyBorder="1" applyAlignment="1">
      <alignment horizontal="left" vertical="center" wrapText="1" indent="1"/>
    </xf>
    <xf numFmtId="0" fontId="21" fillId="18" borderId="23" xfId="0" applyFont="1" applyFill="1" applyBorder="1" applyAlignment="1" applyProtection="1">
      <alignment horizontal="center" vertical="center" wrapText="1"/>
      <protection locked="0"/>
    </xf>
    <xf numFmtId="0" fontId="21" fillId="18" borderId="23" xfId="0" applyFont="1" applyFill="1" applyBorder="1" applyAlignment="1" applyProtection="1">
      <alignment horizontal="left" vertical="center" wrapText="1" indent="1"/>
      <protection locked="0"/>
    </xf>
    <xf numFmtId="0" fontId="21" fillId="16" borderId="23" xfId="0" applyFont="1" applyFill="1" applyBorder="1" applyAlignment="1" applyProtection="1">
      <alignment horizontal="left" vertical="top" wrapText="1" indent="1"/>
      <protection locked="0"/>
    </xf>
    <xf numFmtId="0" fontId="21" fillId="22" borderId="23" xfId="0" applyFont="1" applyFill="1" applyBorder="1" applyAlignment="1">
      <alignment horizontal="left" vertical="top" wrapText="1" indent="1"/>
    </xf>
    <xf numFmtId="0" fontId="44" fillId="24" borderId="23" xfId="0" applyFont="1" applyFill="1" applyBorder="1" applyAlignment="1">
      <alignment horizontal="center" vertical="center" wrapText="1"/>
    </xf>
    <xf numFmtId="0" fontId="46" fillId="24" borderId="23" xfId="0" applyFont="1" applyFill="1" applyBorder="1" applyAlignment="1">
      <alignment horizontal="center" vertical="center" wrapText="1"/>
    </xf>
    <xf numFmtId="0" fontId="28" fillId="19" borderId="39" xfId="0" applyFont="1" applyFill="1" applyBorder="1" applyAlignment="1">
      <alignment horizontal="left" vertical="center" wrapText="1" indent="1"/>
    </xf>
    <xf numFmtId="0" fontId="27" fillId="7" borderId="14" xfId="0" applyFont="1" applyFill="1" applyBorder="1" applyAlignment="1">
      <alignment horizontal="left" vertical="top" wrapText="1" indent="1"/>
    </xf>
    <xf numFmtId="0" fontId="21" fillId="22" borderId="23" xfId="0" applyFont="1" applyFill="1" applyBorder="1" applyAlignment="1">
      <alignment horizontal="left" vertical="top" wrapText="1"/>
    </xf>
    <xf numFmtId="0" fontId="21" fillId="22" borderId="23" xfId="0" applyFont="1" applyFill="1" applyBorder="1" applyAlignment="1" applyProtection="1">
      <alignment horizontal="left" vertical="top" wrapText="1" indent="1"/>
      <protection locked="0"/>
    </xf>
    <xf numFmtId="0" fontId="27" fillId="7" borderId="17" xfId="0" applyFont="1" applyFill="1" applyBorder="1" applyAlignment="1">
      <alignment horizontal="left" vertical="top" wrapText="1" indent="1"/>
    </xf>
    <xf numFmtId="0" fontId="53" fillId="7" borderId="14" xfId="0" applyFont="1" applyFill="1" applyBorder="1" applyAlignment="1">
      <alignment horizontal="left" vertical="center" wrapText="1" indent="1"/>
    </xf>
    <xf numFmtId="0" fontId="27" fillId="7" borderId="51" xfId="0" applyFont="1" applyFill="1" applyBorder="1" applyAlignment="1">
      <alignment horizontal="left" vertical="center" wrapText="1" indent="1"/>
    </xf>
    <xf numFmtId="0" fontId="27" fillId="26" borderId="14" xfId="0" applyFont="1" applyFill="1" applyBorder="1" applyAlignment="1">
      <alignment horizontal="left" vertical="center" wrapText="1" indent="1"/>
    </xf>
    <xf numFmtId="0" fontId="56" fillId="7" borderId="14" xfId="0" applyFont="1" applyFill="1" applyBorder="1" applyAlignment="1">
      <alignment horizontal="left" vertical="center" wrapText="1" indent="1"/>
    </xf>
    <xf numFmtId="49" fontId="57" fillId="7" borderId="14" xfId="0" applyNumberFormat="1" applyFont="1" applyFill="1" applyBorder="1" applyAlignment="1">
      <alignment horizontal="left" vertical="center" wrapText="1" indent="1"/>
    </xf>
    <xf numFmtId="49" fontId="57" fillId="7" borderId="14" xfId="0" quotePrefix="1" applyNumberFormat="1" applyFont="1" applyFill="1" applyBorder="1" applyAlignment="1">
      <alignment horizontal="left" vertical="center" wrapText="1" indent="1"/>
    </xf>
    <xf numFmtId="0" fontId="28" fillId="19" borderId="59" xfId="0" applyFont="1" applyFill="1" applyBorder="1" applyAlignment="1">
      <alignment horizontal="left" vertical="center" wrapText="1" indent="1"/>
    </xf>
    <xf numFmtId="0" fontId="57" fillId="7" borderId="17" xfId="0" applyFont="1" applyFill="1" applyBorder="1" applyAlignment="1">
      <alignment horizontal="left" vertical="top" wrapText="1" indent="1"/>
    </xf>
    <xf numFmtId="0" fontId="57" fillId="7" borderId="14" xfId="0" applyFont="1" applyFill="1" applyBorder="1" applyAlignment="1">
      <alignment horizontal="left" vertical="top" wrapText="1" indent="1"/>
    </xf>
    <xf numFmtId="0" fontId="27" fillId="7" borderId="60" xfId="0" applyFont="1" applyFill="1" applyBorder="1" applyAlignment="1">
      <alignment horizontal="left" vertical="center" wrapText="1" indent="1"/>
    </xf>
    <xf numFmtId="49" fontId="27" fillId="7" borderId="10" xfId="0" applyNumberFormat="1" applyFont="1" applyFill="1" applyBorder="1" applyAlignment="1">
      <alignment horizontal="left" vertical="center" wrapText="1" indent="1"/>
    </xf>
    <xf numFmtId="0" fontId="57" fillId="7" borderId="40" xfId="0" applyFont="1" applyFill="1" applyBorder="1" applyAlignment="1">
      <alignment horizontal="left" vertical="center" wrapText="1" indent="1"/>
    </xf>
    <xf numFmtId="0" fontId="57" fillId="7" borderId="53" xfId="0" applyFont="1" applyFill="1" applyBorder="1" applyAlignment="1">
      <alignment horizontal="left" vertical="center" wrapText="1" indent="1"/>
    </xf>
    <xf numFmtId="0" fontId="57" fillId="7" borderId="54" xfId="0" applyFont="1" applyFill="1" applyBorder="1" applyAlignment="1">
      <alignment horizontal="left" vertical="center" wrapText="1" indent="1"/>
    </xf>
    <xf numFmtId="0" fontId="57" fillId="7" borderId="56" xfId="0" applyFont="1" applyFill="1" applyBorder="1" applyAlignment="1">
      <alignment horizontal="left" vertical="center" wrapText="1" indent="1"/>
    </xf>
    <xf numFmtId="0" fontId="57" fillId="7" borderId="57" xfId="0" applyFont="1" applyFill="1" applyBorder="1" applyAlignment="1">
      <alignment horizontal="left" vertical="center" wrapText="1" indent="1"/>
    </xf>
    <xf numFmtId="0" fontId="57" fillId="7" borderId="8" xfId="0" applyFont="1" applyFill="1" applyBorder="1" applyAlignment="1">
      <alignment horizontal="left" vertical="center" wrapText="1" indent="1"/>
    </xf>
    <xf numFmtId="0" fontId="57" fillId="7" borderId="55" xfId="0" applyFont="1" applyFill="1" applyBorder="1" applyAlignment="1">
      <alignment horizontal="left" vertical="center" wrapText="1" indent="1"/>
    </xf>
    <xf numFmtId="0" fontId="57" fillId="7" borderId="9" xfId="0" applyFont="1" applyFill="1" applyBorder="1" applyAlignment="1">
      <alignment horizontal="left" vertical="center" wrapText="1" indent="1"/>
    </xf>
    <xf numFmtId="0" fontId="57" fillId="7" borderId="16" xfId="0" applyFont="1" applyFill="1" applyBorder="1" applyAlignment="1">
      <alignment horizontal="left" vertical="center" wrapText="1" indent="1"/>
    </xf>
    <xf numFmtId="49" fontId="63" fillId="19" borderId="16" xfId="0" applyNumberFormat="1" applyFont="1" applyFill="1" applyBorder="1" applyAlignment="1">
      <alignment horizontal="left" vertical="center" wrapText="1" indent="1"/>
    </xf>
    <xf numFmtId="49" fontId="63" fillId="19" borderId="16" xfId="0" quotePrefix="1" applyNumberFormat="1" applyFont="1" applyFill="1" applyBorder="1" applyAlignment="1">
      <alignment horizontal="left" vertical="center" wrapText="1" indent="1"/>
    </xf>
    <xf numFmtId="0" fontId="63" fillId="19" borderId="16" xfId="0" applyFont="1" applyFill="1" applyBorder="1" applyAlignment="1">
      <alignment horizontal="left" vertical="center" wrapText="1" indent="1"/>
    </xf>
    <xf numFmtId="49" fontId="27" fillId="7" borderId="10" xfId="0" quotePrefix="1" applyNumberFormat="1" applyFont="1" applyFill="1" applyBorder="1" applyAlignment="1">
      <alignment horizontal="left" vertical="center" wrapText="1" indent="1"/>
    </xf>
    <xf numFmtId="49" fontId="57" fillId="7" borderId="17" xfId="0" applyNumberFormat="1" applyFont="1" applyFill="1" applyBorder="1" applyAlignment="1">
      <alignment horizontal="left" vertical="top" wrapText="1" indent="1"/>
    </xf>
    <xf numFmtId="0" fontId="21" fillId="22" borderId="23" xfId="0" applyFont="1" applyFill="1" applyBorder="1" applyAlignment="1">
      <alignment horizontal="left" vertical="center" wrapText="1"/>
    </xf>
    <xf numFmtId="0" fontId="27" fillId="7" borderId="52" xfId="0" applyFont="1" applyFill="1" applyBorder="1" applyAlignment="1">
      <alignment horizontal="left" vertical="center" wrapText="1" indent="1"/>
    </xf>
    <xf numFmtId="0" fontId="63" fillId="19" borderId="39" xfId="0" applyFont="1" applyFill="1" applyBorder="1" applyAlignment="1">
      <alignment horizontal="left" vertical="center" wrapText="1" indent="1"/>
    </xf>
    <xf numFmtId="49" fontId="27" fillId="7" borderId="9" xfId="0" applyNumberFormat="1" applyFont="1" applyFill="1" applyBorder="1" applyAlignment="1">
      <alignment horizontal="left" vertical="center" wrapText="1" indent="1"/>
    </xf>
    <xf numFmtId="49" fontId="57" fillId="7" borderId="10" xfId="0" quotePrefix="1" applyNumberFormat="1" applyFont="1" applyFill="1" applyBorder="1" applyAlignment="1">
      <alignment horizontal="left" vertical="center" wrapText="1" indent="1"/>
    </xf>
    <xf numFmtId="0" fontId="8" fillId="4" borderId="0" xfId="0" applyFont="1" applyFill="1" applyAlignment="1">
      <alignment horizontal="center" wrapText="1"/>
    </xf>
    <xf numFmtId="0" fontId="0" fillId="0" borderId="0" xfId="0" applyAlignment="1">
      <alignment horizontal="center"/>
    </xf>
    <xf numFmtId="0" fontId="8" fillId="5" borderId="0" xfId="0" applyFont="1" applyFill="1" applyAlignment="1">
      <alignment horizontal="center" wrapText="1"/>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7" fillId="9" borderId="24" xfId="0" applyFont="1" applyFill="1" applyBorder="1" applyAlignment="1">
      <alignment horizontal="left" vertical="top" wrapText="1" indent="1"/>
    </xf>
    <xf numFmtId="0" fontId="47" fillId="9" borderId="20" xfId="0" applyFont="1" applyFill="1" applyBorder="1" applyAlignment="1">
      <alignment horizontal="left" vertical="top" wrapText="1" indent="1"/>
    </xf>
    <xf numFmtId="0" fontId="47" fillId="9" borderId="25" xfId="0" applyFont="1" applyFill="1" applyBorder="1" applyAlignment="1">
      <alignment horizontal="left" vertical="top" wrapText="1" indent="1"/>
    </xf>
    <xf numFmtId="0" fontId="62" fillId="9" borderId="27" xfId="0" applyFont="1" applyFill="1" applyBorder="1" applyAlignment="1" applyProtection="1">
      <alignment horizontal="left" vertical="top" wrapText="1" indent="1"/>
      <protection locked="0"/>
    </xf>
    <xf numFmtId="0" fontId="47" fillId="9" borderId="20" xfId="0" applyFont="1" applyFill="1" applyBorder="1" applyAlignment="1" applyProtection="1">
      <alignment horizontal="left" vertical="top" wrapText="1" indent="1"/>
      <protection locked="0"/>
    </xf>
    <xf numFmtId="0" fontId="47" fillId="9" borderId="26" xfId="0" applyFont="1" applyFill="1" applyBorder="1" applyAlignment="1" applyProtection="1">
      <alignment horizontal="left" vertical="top" wrapText="1" indent="1"/>
      <protection locked="0"/>
    </xf>
    <xf numFmtId="0" fontId="51" fillId="13" borderId="43" xfId="0" applyFont="1" applyFill="1" applyBorder="1" applyAlignment="1" applyProtection="1">
      <alignment horizontal="left" vertical="center" wrapText="1"/>
      <protection locked="0"/>
    </xf>
    <xf numFmtId="0" fontId="51" fillId="13" borderId="44" xfId="0" applyFont="1" applyFill="1" applyBorder="1" applyAlignment="1" applyProtection="1">
      <alignment horizontal="left" vertical="center" wrapText="1"/>
      <protection locked="0"/>
    </xf>
    <xf numFmtId="0" fontId="43" fillId="23" borderId="23" xfId="0" applyFont="1" applyFill="1" applyBorder="1" applyAlignment="1">
      <alignment horizontal="center" vertical="center" wrapText="1"/>
    </xf>
    <xf numFmtId="0" fontId="42" fillId="22" borderId="32" xfId="0" applyFont="1" applyFill="1" applyBorder="1" applyAlignment="1">
      <alignment horizontal="center" vertical="center" wrapText="1"/>
    </xf>
    <xf numFmtId="0" fontId="42" fillId="22" borderId="19" xfId="0" applyFont="1" applyFill="1" applyBorder="1" applyAlignment="1">
      <alignment horizontal="center" vertical="center" wrapText="1"/>
    </xf>
    <xf numFmtId="0" fontId="42" fillId="22" borderId="33" xfId="0" applyFont="1" applyFill="1" applyBorder="1" applyAlignment="1">
      <alignment horizontal="center" vertical="center" wrapText="1"/>
    </xf>
    <xf numFmtId="0" fontId="42" fillId="22" borderId="34" xfId="0" applyFont="1" applyFill="1" applyBorder="1" applyAlignment="1">
      <alignment horizontal="center" vertical="center" wrapText="1"/>
    </xf>
    <xf numFmtId="0" fontId="42" fillId="22" borderId="35" xfId="0" applyFont="1" applyFill="1" applyBorder="1" applyAlignment="1">
      <alignment horizontal="center" vertical="center" wrapText="1"/>
    </xf>
    <xf numFmtId="0" fontId="42" fillId="22" borderId="36" xfId="0" applyFont="1" applyFill="1" applyBorder="1" applyAlignment="1">
      <alignment horizontal="center" vertical="center" wrapText="1"/>
    </xf>
    <xf numFmtId="0" fontId="20" fillId="15" borderId="23" xfId="0" applyFont="1" applyFill="1" applyBorder="1" applyAlignment="1" applyProtection="1">
      <alignment horizontal="center" vertical="center"/>
      <protection locked="0"/>
    </xf>
    <xf numFmtId="0" fontId="62" fillId="9" borderId="61" xfId="0" applyFont="1" applyFill="1" applyBorder="1" applyAlignment="1">
      <alignment horizontal="left" vertical="top" wrapText="1"/>
    </xf>
    <xf numFmtId="0" fontId="62" fillId="9" borderId="45" xfId="0" applyFont="1" applyFill="1" applyBorder="1" applyAlignment="1">
      <alignment horizontal="left" vertical="top" wrapText="1"/>
    </xf>
    <xf numFmtId="0" fontId="62" fillId="17" borderId="27" xfId="0" applyFont="1" applyFill="1" applyBorder="1" applyAlignment="1">
      <alignment horizontal="left" vertical="top" wrapText="1" indent="1"/>
    </xf>
    <xf numFmtId="0" fontId="47" fillId="17" borderId="20" xfId="0" applyFont="1" applyFill="1" applyBorder="1" applyAlignment="1">
      <alignment horizontal="left" vertical="top" wrapText="1" indent="1"/>
    </xf>
    <xf numFmtId="0" fontId="47" fillId="17" borderId="26" xfId="0" applyFont="1" applyFill="1" applyBorder="1" applyAlignment="1">
      <alignment horizontal="left" vertical="top" wrapText="1" indent="1"/>
    </xf>
    <xf numFmtId="0" fontId="42" fillId="16" borderId="19" xfId="0" applyFont="1" applyFill="1" applyBorder="1" applyAlignment="1">
      <alignment horizontal="center" vertical="center" wrapText="1"/>
    </xf>
    <xf numFmtId="0" fontId="42" fillId="16" borderId="33" xfId="0" applyFont="1" applyFill="1" applyBorder="1" applyAlignment="1">
      <alignment horizontal="center" vertical="center" wrapText="1"/>
    </xf>
    <xf numFmtId="0" fontId="42" fillId="16" borderId="23" xfId="0" applyFont="1" applyFill="1" applyBorder="1" applyAlignment="1">
      <alignment horizontal="center" vertical="center" wrapText="1"/>
    </xf>
    <xf numFmtId="0" fontId="42" fillId="22" borderId="43" xfId="0" applyFont="1" applyFill="1" applyBorder="1" applyAlignment="1">
      <alignment horizontal="center" vertical="center" wrapText="1"/>
    </xf>
    <xf numFmtId="0" fontId="42" fillId="22" borderId="58" xfId="0" applyFont="1" applyFill="1" applyBorder="1" applyAlignment="1">
      <alignment horizontal="center" vertical="center" wrapText="1"/>
    </xf>
    <xf numFmtId="0" fontId="62" fillId="9" borderId="50" xfId="0" applyFont="1" applyFill="1" applyBorder="1" applyAlignment="1">
      <alignment horizontal="center" vertical="top" wrapText="1"/>
    </xf>
    <xf numFmtId="0" fontId="40" fillId="9" borderId="45" xfId="0" applyFont="1" applyFill="1" applyBorder="1" applyAlignment="1">
      <alignment horizontal="center" vertical="top" wrapText="1"/>
    </xf>
    <xf numFmtId="0" fontId="41" fillId="10" borderId="3" xfId="0" applyFont="1" applyFill="1" applyBorder="1" applyAlignment="1">
      <alignment horizontal="center" vertical="center"/>
    </xf>
    <xf numFmtId="0" fontId="41" fillId="10" borderId="18" xfId="0" applyFont="1" applyFill="1" applyBorder="1" applyAlignment="1">
      <alignment horizontal="center" vertical="center"/>
    </xf>
    <xf numFmtId="0" fontId="41" fillId="10" borderId="37" xfId="0" applyFont="1" applyFill="1" applyBorder="1" applyAlignment="1">
      <alignment horizontal="center" vertical="center"/>
    </xf>
    <xf numFmtId="0" fontId="45" fillId="20" borderId="48"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8" fillId="20" borderId="48" xfId="0" applyFont="1" applyFill="1" applyBorder="1" applyAlignment="1">
      <alignment horizontal="center" vertical="center" wrapText="1"/>
    </xf>
    <xf numFmtId="0" fontId="38" fillId="20" borderId="47" xfId="0" applyFont="1" applyFill="1" applyBorder="1" applyAlignment="1">
      <alignment horizontal="center" vertical="center" wrapText="1"/>
    </xf>
    <xf numFmtId="0" fontId="38" fillId="20" borderId="49" xfId="0" applyFont="1" applyFill="1" applyBorder="1" applyAlignment="1">
      <alignment horizontal="center" vertical="center" wrapText="1"/>
    </xf>
    <xf numFmtId="0" fontId="32" fillId="10" borderId="3" xfId="0" applyFont="1" applyFill="1" applyBorder="1" applyAlignment="1">
      <alignment horizontal="center" vertical="center"/>
    </xf>
    <xf numFmtId="0" fontId="32" fillId="10" borderId="18" xfId="0" applyFont="1" applyFill="1" applyBorder="1" applyAlignment="1">
      <alignment horizontal="center" vertical="center"/>
    </xf>
    <xf numFmtId="0" fontId="32" fillId="10" borderId="37" xfId="0" applyFont="1" applyFill="1" applyBorder="1" applyAlignment="1">
      <alignment horizontal="center" vertical="center"/>
    </xf>
  </cellXfs>
  <cellStyles count="7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Hyperlink" xfId="1" builtinId="8"/>
    <cellStyle name="Normal" xfId="0" builtinId="0" customBuiltin="1"/>
  </cellStyles>
  <dxfs count="405">
    <dxf>
      <fill>
        <patternFill>
          <bgColor rgb="FFFFFF00"/>
        </patternFill>
      </fill>
    </dxf>
    <dxf>
      <fill>
        <patternFill>
          <bgColor rgb="FFFFFF00"/>
        </patternFill>
      </fill>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family val="2"/>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rgb="FF9ACE9F"/>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numFmt numFmtId="0" formatCode="General"/>
      <fill>
        <patternFill patternType="none">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ill>
        <patternFill>
          <bgColor theme="0"/>
        </patternFill>
      </fill>
    </dxf>
    <dxf>
      <fill>
        <patternFill>
          <bgColor theme="0"/>
        </patternFill>
      </fill>
    </dxf>
    <dxf>
      <fill>
        <patternFill>
          <bgColor theme="0"/>
        </patternFill>
      </fill>
    </dxf>
    <dxf>
      <fill>
        <patternFill>
          <bgColor theme="0"/>
        </patternFill>
      </fill>
      <border outline="0">
        <left style="thin">
          <color theme="1" tint="0.499984740745262"/>
        </left>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top" textRotation="0" wrapText="1" indent="1" justifyLastLine="0" shrinkToFit="0" readingOrder="0"/>
      <border diagonalUp="0" diagonalDown="0" outline="0">
        <left style="medium">
          <color theme="4" tint="-0.249977111117893"/>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family val="2"/>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top/>
        <bottom style="thin">
          <color theme="1" tint="0.499984740745262"/>
        </bottom>
      </border>
    </dxf>
    <dxf>
      <font>
        <b val="0"/>
        <i val="0"/>
        <strike val="0"/>
        <condense val="0"/>
        <extend val="0"/>
        <outline val="0"/>
        <shadow val="0"/>
        <u val="none"/>
        <vertAlign val="baseline"/>
        <sz val="14"/>
        <color rgb="FF595959"/>
        <name val="Arimo"/>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i val="0"/>
        <strike val="0"/>
        <condense val="0"/>
        <extend val="0"/>
        <outline val="0"/>
        <shadow val="0"/>
        <u val="none"/>
        <vertAlign val="baseline"/>
        <sz val="14"/>
        <color rgb="FF595959"/>
        <name val="Arimo"/>
        <family val="2"/>
        <scheme val="none"/>
      </font>
      <numFmt numFmtId="30" formatCode="@"/>
      <fill>
        <patternFill patternType="solid">
          <fgColor indexed="64"/>
          <bgColor theme="0"/>
        </patternFill>
      </fill>
      <alignment horizontal="left" vertical="top" textRotation="0" wrapText="1" indent="1" justifyLastLine="0" shrinkToFit="0" readingOrder="0"/>
      <border diagonalUp="0" diagonalDown="0" outline="0">
        <left style="thin">
          <color theme="1" tint="0.499984740745262"/>
        </left>
        <right style="thin">
          <color theme="1" tint="0.499984740745262"/>
        </right>
        <top/>
        <bottom style="thin">
          <color theme="1" tint="0.499984740745262"/>
        </bottom>
      </border>
    </dxf>
    <dxf>
      <font>
        <b/>
        <i val="0"/>
        <strike val="0"/>
        <condense val="0"/>
        <extend val="0"/>
        <outline val="0"/>
        <shadow val="0"/>
        <u val="none"/>
        <vertAlign val="baseline"/>
        <sz val="14"/>
        <color rgb="FF595959"/>
        <name val="Arimo"/>
        <family val="2"/>
        <scheme val="none"/>
      </font>
      <numFmt numFmtId="30" formatCode="@"/>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dxf>
    <dxf>
      <font>
        <b/>
        <i val="0"/>
        <strike val="0"/>
        <condense val="0"/>
        <extend val="0"/>
        <outline val="0"/>
        <shadow val="0"/>
        <u val="none"/>
        <vertAlign val="baseline"/>
        <sz val="14"/>
        <color rgb="FF595959"/>
        <name val="Arimo"/>
        <family val="2"/>
        <scheme val="none"/>
      </font>
      <numFmt numFmtId="30" formatCode="@"/>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dxf>
    <dxf>
      <font>
        <b/>
        <i val="0"/>
        <strike val="0"/>
        <condense val="0"/>
        <extend val="0"/>
        <outline val="0"/>
        <shadow val="0"/>
        <u val="none"/>
        <vertAlign val="baseline"/>
        <sz val="14"/>
        <color rgb="FF595959"/>
        <name val="Arimo"/>
        <family val="2"/>
        <scheme val="none"/>
      </font>
      <numFmt numFmtId="30" formatCode="@"/>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dxf>
    <dxf>
      <font>
        <b/>
        <i val="0"/>
        <strike val="0"/>
        <condense val="0"/>
        <extend val="0"/>
        <outline val="0"/>
        <shadow val="0"/>
        <u val="none"/>
        <vertAlign val="baseline"/>
        <sz val="14"/>
        <color rgb="FF595959"/>
        <name val="Arimo"/>
        <scheme val="none"/>
      </font>
      <numFmt numFmtId="0" formatCode="General"/>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1" tint="0.499984740745262"/>
        </right>
        <top style="thin">
          <color theme="3" tint="0.39997558519241921"/>
        </top>
        <bottom style="thin">
          <color theme="3" tint="0.39997558519241921"/>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dxf>
    <dxf>
      <border outline="0">
        <bottom style="thin">
          <color indexed="64"/>
        </bottom>
      </border>
    </dxf>
    <dxf>
      <font>
        <strike val="0"/>
        <outline val="0"/>
        <shadow val="0"/>
        <u val="none"/>
        <vertAlign val="baseline"/>
        <sz val="14"/>
        <color rgb="FF595959"/>
        <name val="Arimo"/>
        <scheme val="none"/>
      </font>
      <fill>
        <patternFill patternType="solid">
          <fgColor indexed="64"/>
          <bgColor theme="0"/>
        </patternFill>
      </fill>
      <alignment horizontal="left" vertical="center" textRotation="0" indent="1" justifyLastLine="0" shrinkToFit="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border>
      <protection locked="0" hidden="0"/>
    </dxf>
    <dxf>
      <font>
        <b val="0"/>
        <i val="0"/>
        <strike val="0"/>
        <condense val="0"/>
        <extend val="0"/>
        <outline val="0"/>
        <shadow val="0"/>
        <u val="none"/>
        <vertAlign val="baseline"/>
        <sz val="14"/>
        <color rgb="FF595959"/>
        <name val="Arimo"/>
        <scheme val="none"/>
      </font>
      <numFmt numFmtId="0" formatCode="General"/>
      <fill>
        <patternFill patternType="solid">
          <fgColor indexed="64"/>
          <bgColor rgb="FF9ACE9F"/>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horizontal style="thin">
          <color rgb="FF008000"/>
        </horizontal>
      </border>
      <protection locked="0" hidden="0"/>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scheme val="none"/>
      </font>
      <numFmt numFmtId="0" formatCode="General"/>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protection locked="0" hidden="0"/>
    </dxf>
    <dxf>
      <font>
        <b val="0"/>
        <i val="0"/>
        <strike val="0"/>
        <condense val="0"/>
        <extend val="0"/>
        <outline val="0"/>
        <shadow val="0"/>
        <u val="none"/>
        <vertAlign val="baseline"/>
        <sz val="14"/>
        <color rgb="FF595959"/>
        <name val="Arimo"/>
        <scheme val="none"/>
      </font>
      <numFmt numFmtId="0" formatCode="General"/>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DCE6F1"/>
        </patternFill>
      </fill>
      <alignment horizontal="center" vertical="center" textRotation="0" wrapText="1" indent="0"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protection locked="0" hidden="0"/>
    </dxf>
    <dxf>
      <border outline="0">
        <top style="thin">
          <color indexed="64"/>
        </top>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border>
        <bottom style="thin">
          <color theme="1" tint="0.249977111117893"/>
        </bottom>
      </border>
    </dxf>
    <dxf>
      <font>
        <strike val="0"/>
        <outline val="0"/>
        <shadow val="0"/>
        <u val="none"/>
        <vertAlign val="baseline"/>
        <sz val="15"/>
        <name val="Arimo"/>
        <scheme val="none"/>
      </font>
      <alignment horizontal="left" vertical="center" textRotation="0" indent="1" justifyLastLine="0" shrinkToFit="0"/>
      <border diagonalUp="0" diagonalDown="0">
        <left style="thin">
          <color theme="1" tint="0.249977111117893"/>
        </left>
        <right style="thin">
          <color theme="1" tint="0.249977111117893"/>
        </right>
        <top/>
        <bottom/>
        <vertical style="thin">
          <color theme="1" tint="0.249977111117893"/>
        </vertical>
        <horizontal/>
      </border>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9ACE9F"/>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1"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family val="2"/>
        <scheme val="none"/>
      </font>
      <alignment horizontal="left" vertical="center" textRotation="0" wrapText="1" indent="1"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family val="2"/>
        <scheme val="none"/>
      </font>
      <alignment horizontal="left" vertical="center" textRotation="0" wrapText="1" indent="1"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family val="2"/>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family val="2"/>
        <scheme val="none"/>
      </font>
      <alignment horizontal="left" vertical="center" textRotation="0" wrapText="1" indent="1"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numFmt numFmtId="0" formatCode="General"/>
      <border>
        <right style="thin">
          <color theme="0" tint="-0.499984740745262"/>
        </right>
      </border>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b val="0"/>
        <i val="0"/>
        <strike val="0"/>
        <condense val="0"/>
        <extend val="0"/>
        <outline val="0"/>
        <shadow val="0"/>
        <u val="none"/>
        <vertAlign val="baseline"/>
        <sz val="14"/>
        <color rgb="FF595959"/>
        <name val="Arimo"/>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i val="0"/>
        <strike val="0"/>
        <condense val="0"/>
        <extend val="0"/>
        <outline val="0"/>
        <shadow val="0"/>
        <u val="none"/>
        <vertAlign val="baseline"/>
        <sz val="14"/>
        <color rgb="FF595959"/>
        <name val="Arimo"/>
        <family val="2"/>
        <scheme val="none"/>
      </font>
      <numFmt numFmtId="0" formatCode="General"/>
      <fill>
        <patternFill patternType="solid">
          <fgColor indexed="64"/>
          <bgColor theme="4" tint="0.79998168889431442"/>
        </patternFill>
      </fill>
      <alignment horizontal="left" vertical="center" textRotation="0" wrapText="1" indent="1" justifyLastLine="0" shrinkToFit="0" readingOrder="0"/>
      <border diagonalUp="0" diagonalDown="0">
        <left style="thin">
          <color theme="3" tint="0.59999389629810485"/>
        </left>
        <right style="thin">
          <color theme="3" tint="0.59999389629810485"/>
        </right>
        <top style="thin">
          <color theme="3" tint="0.59999389629810485"/>
        </top>
        <bottom style="thin">
          <color theme="3" tint="0.59999389629810485"/>
        </bottom>
        <vertical/>
        <horizontal/>
      </border>
    </dxf>
    <dxf>
      <font>
        <b/>
        <strike val="0"/>
        <outline val="0"/>
        <shadow val="0"/>
        <u val="none"/>
        <vertAlign val="baseline"/>
        <sz val="14"/>
        <color rgb="FF595959"/>
        <name val="Arimo"/>
        <family val="2"/>
        <scheme val="none"/>
      </font>
      <numFmt numFmtId="30" formatCode="@"/>
      <fill>
        <patternFill patternType="solid">
          <fgColor indexed="64"/>
          <bgColor theme="4" tint="0.79998168889431442"/>
        </patternFill>
      </fill>
      <alignment horizontal="left" vertical="center" textRotation="0" wrapText="1" indent="1" justifyLastLine="0" shrinkToFit="0" readingOrder="0"/>
      <border diagonalUp="0" diagonalDown="0" outline="0">
        <left style="thin">
          <color theme="3" tint="0.59999389629810485"/>
        </left>
        <right/>
        <top style="thin">
          <color theme="3" tint="0.59999389629810485"/>
        </top>
        <bottom style="thin">
          <color theme="3" tint="0.59999389629810485"/>
        </bottom>
      </border>
    </dxf>
    <dxf>
      <font>
        <b/>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strike val="0"/>
        <outline val="0"/>
        <shadow val="0"/>
        <u val="none"/>
        <vertAlign val="baseline"/>
        <sz val="14"/>
        <color rgb="FF595959"/>
        <name val="Arimo"/>
        <scheme val="none"/>
      </font>
      <numFmt numFmtId="0" formatCode="General"/>
      <fill>
        <patternFill patternType="solid">
          <fgColor indexed="64"/>
          <bgColor theme="4" tint="0.79998168889431442"/>
        </patternFill>
      </fill>
      <alignment horizontal="left" vertical="center" textRotation="0" wrapText="1" indent="1" justifyLastLine="0" shrinkToFit="0" readingOrder="0"/>
      <border diagonalUp="0" diagonalDown="0">
        <left style="thin">
          <color theme="3" tint="0.59999389629810485"/>
        </left>
        <right style="thin">
          <color theme="3" tint="0.59999389629810485"/>
        </right>
        <top style="thin">
          <color theme="3" tint="0.59999389629810485"/>
        </top>
        <bottom style="thin">
          <color theme="3" tint="0.59999389629810485"/>
        </bottom>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3" tint="0.59999389629810485"/>
        </left>
        <right style="thin">
          <color theme="3" tint="0.59999389629810485"/>
        </right>
        <top style="thin">
          <color theme="3" tint="0.59999389629810485"/>
        </top>
        <bottom style="thin">
          <color theme="3" tint="0.59999389629810485"/>
        </bottom>
      </border>
      <protection locked="0" hidden="0"/>
    </dxf>
    <dxf>
      <font>
        <strike val="0"/>
        <outline val="0"/>
        <shadow val="0"/>
        <u val="none"/>
        <vertAlign val="baseline"/>
        <color rgb="FF595959"/>
      </font>
      <alignment horizontal="left" vertical="center" indent="1" justifyLastLine="0" shrinkToFit="0"/>
    </dxf>
    <dxf>
      <font>
        <b val="0"/>
        <i val="0"/>
        <strike val="0"/>
        <condense val="0"/>
        <extend val="0"/>
        <outline val="0"/>
        <shadow val="0"/>
        <u val="none"/>
        <vertAlign val="baseline"/>
        <sz val="11"/>
        <color rgb="FF595959"/>
        <name val="Calibri"/>
        <scheme val="minor"/>
      </font>
      <fill>
        <patternFill patternType="none">
          <fgColor indexed="64"/>
          <bgColor auto="1"/>
        </patternFill>
      </fill>
      <alignment horizontal="left" vertical="center" textRotation="0" wrapText="1" indent="1" justifyLastLine="0" shrinkToFit="0" readingOrder="0"/>
      <protection locked="0" hidden="0"/>
    </dxf>
    <dxf>
      <border>
        <bottom style="thin">
          <color theme="1" tint="0.34998626667073579"/>
        </bottom>
      </border>
    </dxf>
    <dxf>
      <font>
        <b/>
        <i val="0"/>
        <strike val="0"/>
        <condense val="0"/>
        <extend val="0"/>
        <outline val="0"/>
        <shadow val="0"/>
        <u val="none"/>
        <vertAlign val="baseline"/>
        <sz val="15"/>
        <color rgb="FF595959"/>
        <name val="Arimo"/>
        <scheme val="none"/>
      </font>
      <alignment horizontal="left" vertical="center" textRotation="0" wrapText="1" indent="1" justifyLastLine="0" shrinkToFit="0" readingOrder="0"/>
      <border diagonalUp="0" diagonalDown="0">
        <left style="thin">
          <color theme="1" tint="0.34998626667073579"/>
        </left>
        <right style="thin">
          <color theme="1" tint="0.34998626667073579"/>
        </right>
        <top/>
        <bottom/>
        <vertical style="thin">
          <color theme="1" tint="0.34998626667073579"/>
        </vertical>
        <horizontal style="thin">
          <color theme="1" tint="0.34998626667073579"/>
        </horizontal>
      </border>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2"/>
        <color theme="1"/>
        <name val="Calibri"/>
        <scheme val="minor"/>
      </font>
      <alignment horizontal="left" vertical="center" textRotation="0" wrapText="1" indent="0" justifyLastLine="0" shrinkToFit="0" readingOrder="0"/>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595959"/>
      <color rgb="FFC5D9F1"/>
      <color rgb="FF2271A0"/>
      <color rgb="FF309AD7"/>
      <color rgb="FFDCE6F1"/>
      <color rgb="FF1C6938"/>
      <color rgb="FFFDE9D9"/>
      <color rgb="FF2987BF"/>
      <color rgb="FF9ACE9F"/>
      <color rgb="FF9A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22</xdr:col>
      <xdr:colOff>12700</xdr:colOff>
      <xdr:row>1</xdr:row>
      <xdr:rowOff>0</xdr:rowOff>
    </xdr:from>
    <xdr:to>
      <xdr:col>65</xdr:col>
      <xdr:colOff>1894809</xdr:colOff>
      <xdr:row>2</xdr:row>
      <xdr:rowOff>205124</xdr:rowOff>
    </xdr:to>
    <xdr:sp macro="" textlink="">
      <xdr:nvSpPr>
        <xdr:cNvPr id="10244" name="ComboBox1" hidden="1">
          <a:extLst>
            <a:ext uri="{63B3BB69-23CF-44E3-9099-C40C66FF867C}">
              <a14:compatExt xmlns:a14="http://schemas.microsoft.com/office/drawing/2010/main" spid="_x0000_s10244"/>
            </a:ext>
            <a:ext uri="{FF2B5EF4-FFF2-40B4-BE49-F238E27FC236}">
              <a16:creationId xmlns:a16="http://schemas.microsoft.com/office/drawing/2014/main" id="{00000000-0008-0000-0200-000004280000}"/>
            </a:ext>
          </a:extLst>
        </xdr:cNvPr>
        <xdr:cNvSpPr/>
      </xdr:nvSpPr>
      <xdr:spPr>
        <a:xfrm>
          <a:off x="0" y="0"/>
          <a:ext cx="0" cy="0"/>
        </a:xfrm>
        <a:prstGeom prst="rect">
          <a:avLst/>
        </a:prstGeom>
      </xdr:spPr>
    </xdr:sp>
    <xdr:clientData/>
  </xdr:twoCellAnchor>
  <xdr:twoCellAnchor editAs="oneCell">
    <xdr:from>
      <xdr:col>24</xdr:col>
      <xdr:colOff>0</xdr:colOff>
      <xdr:row>1</xdr:row>
      <xdr:rowOff>0</xdr:rowOff>
    </xdr:from>
    <xdr:to>
      <xdr:col>65</xdr:col>
      <xdr:colOff>1832375</xdr:colOff>
      <xdr:row>2</xdr:row>
      <xdr:rowOff>217824</xdr:rowOff>
    </xdr:to>
    <xdr:sp macro="" textlink="">
      <xdr:nvSpPr>
        <xdr:cNvPr id="10247" name="ComboBox2" hidden="1">
          <a:extLst>
            <a:ext uri="{63B3BB69-23CF-44E3-9099-C40C66FF867C}">
              <a14:compatExt xmlns:a14="http://schemas.microsoft.com/office/drawing/2010/main" spid="_x0000_s10247"/>
            </a:ext>
            <a:ext uri="{FF2B5EF4-FFF2-40B4-BE49-F238E27FC236}">
              <a16:creationId xmlns:a16="http://schemas.microsoft.com/office/drawing/2014/main" id="{00000000-0008-0000-0200-000007280000}"/>
            </a:ext>
          </a:extLst>
        </xdr:cNvPr>
        <xdr:cNvSpPr/>
      </xdr:nvSpPr>
      <xdr:spPr>
        <a:xfrm>
          <a:off x="0" y="0"/>
          <a:ext cx="0" cy="0"/>
        </a:xfrm>
        <a:prstGeom prst="rect">
          <a:avLst/>
        </a:prstGeom>
      </xdr:spPr>
    </xdr:sp>
    <xdr:clientData/>
  </xdr:twoCellAnchor>
  <xdr:twoCellAnchor editAs="oneCell">
    <xdr:from>
      <xdr:col>26</xdr:col>
      <xdr:colOff>38100</xdr:colOff>
      <xdr:row>1</xdr:row>
      <xdr:rowOff>0</xdr:rowOff>
    </xdr:from>
    <xdr:to>
      <xdr:col>65</xdr:col>
      <xdr:colOff>1784359</xdr:colOff>
      <xdr:row>2</xdr:row>
      <xdr:rowOff>217824</xdr:rowOff>
    </xdr:to>
    <xdr:sp macro="" textlink="">
      <xdr:nvSpPr>
        <xdr:cNvPr id="10248" name="ComboBox3" hidden="1">
          <a:extLst>
            <a:ext uri="{63B3BB69-23CF-44E3-9099-C40C66FF867C}">
              <a14:compatExt xmlns:a14="http://schemas.microsoft.com/office/drawing/2010/main" spid="_x0000_s10248"/>
            </a:ext>
            <a:ext uri="{FF2B5EF4-FFF2-40B4-BE49-F238E27FC236}">
              <a16:creationId xmlns:a16="http://schemas.microsoft.com/office/drawing/2014/main" id="{00000000-0008-0000-0200-000008280000}"/>
            </a:ext>
          </a:extLst>
        </xdr:cNvPr>
        <xdr:cNvSpPr/>
      </xdr:nvSpPr>
      <xdr:spPr>
        <a:xfrm>
          <a:off x="0" y="0"/>
          <a:ext cx="0" cy="0"/>
        </a:xfrm>
        <a:prstGeom prst="rect">
          <a:avLst/>
        </a:prstGeom>
      </xdr:spPr>
    </xdr:sp>
    <xdr:clientData/>
  </xdr:twoCellAnchor>
  <xdr:twoCellAnchor editAs="oneCell">
    <xdr:from>
      <xdr:col>28</xdr:col>
      <xdr:colOff>25400</xdr:colOff>
      <xdr:row>1</xdr:row>
      <xdr:rowOff>0</xdr:rowOff>
    </xdr:from>
    <xdr:to>
      <xdr:col>65</xdr:col>
      <xdr:colOff>1756263</xdr:colOff>
      <xdr:row>2</xdr:row>
      <xdr:rowOff>217824</xdr:rowOff>
    </xdr:to>
    <xdr:sp macro="" textlink="">
      <xdr:nvSpPr>
        <xdr:cNvPr id="10249" name="ComboBox4" hidden="1">
          <a:extLst>
            <a:ext uri="{63B3BB69-23CF-44E3-9099-C40C66FF867C}">
              <a14:compatExt xmlns:a14="http://schemas.microsoft.com/office/drawing/2010/main" spid="_x0000_s10249"/>
            </a:ext>
            <a:ext uri="{FF2B5EF4-FFF2-40B4-BE49-F238E27FC236}">
              <a16:creationId xmlns:a16="http://schemas.microsoft.com/office/drawing/2014/main" id="{00000000-0008-0000-0200-000009280000}"/>
            </a:ext>
          </a:extLst>
        </xdr:cNvPr>
        <xdr:cNvSpPr/>
      </xdr:nvSpPr>
      <xdr:spPr>
        <a:xfrm>
          <a:off x="0" y="0"/>
          <a:ext cx="0" cy="0"/>
        </a:xfrm>
        <a:prstGeom prst="rect">
          <a:avLst/>
        </a:prstGeom>
      </xdr:spPr>
    </xdr:sp>
    <xdr:clientData/>
  </xdr:twoCellAnchor>
  <xdr:twoCellAnchor editAs="oneCell">
    <xdr:from>
      <xdr:col>30</xdr:col>
      <xdr:colOff>25400</xdr:colOff>
      <xdr:row>1</xdr:row>
      <xdr:rowOff>0</xdr:rowOff>
    </xdr:from>
    <xdr:to>
      <xdr:col>65</xdr:col>
      <xdr:colOff>1758188</xdr:colOff>
      <xdr:row>2</xdr:row>
      <xdr:rowOff>217824</xdr:rowOff>
    </xdr:to>
    <xdr:sp macro="" textlink="">
      <xdr:nvSpPr>
        <xdr:cNvPr id="10250" name="ComboBox5" hidden="1">
          <a:extLst>
            <a:ext uri="{63B3BB69-23CF-44E3-9099-C40C66FF867C}">
              <a14:compatExt xmlns:a14="http://schemas.microsoft.com/office/drawing/2010/main" spid="_x0000_s10250"/>
            </a:ext>
            <a:ext uri="{FF2B5EF4-FFF2-40B4-BE49-F238E27FC236}">
              <a16:creationId xmlns:a16="http://schemas.microsoft.com/office/drawing/2014/main" id="{00000000-0008-0000-0200-00000A280000}"/>
            </a:ext>
          </a:extLst>
        </xdr:cNvPr>
        <xdr:cNvSpPr/>
      </xdr:nvSpPr>
      <xdr:spPr>
        <a:xfrm>
          <a:off x="0" y="0"/>
          <a:ext cx="0" cy="0"/>
        </a:xfrm>
        <a:prstGeom prst="rect">
          <a:avLst/>
        </a:prstGeom>
      </xdr:spPr>
    </xdr:sp>
    <xdr:clientData/>
  </xdr:twoCellAnchor>
  <xdr:twoCellAnchor editAs="oneCell">
    <xdr:from>
      <xdr:col>32</xdr:col>
      <xdr:colOff>76200</xdr:colOff>
      <xdr:row>1</xdr:row>
      <xdr:rowOff>0</xdr:rowOff>
    </xdr:from>
    <xdr:to>
      <xdr:col>65</xdr:col>
      <xdr:colOff>1743178</xdr:colOff>
      <xdr:row>2</xdr:row>
      <xdr:rowOff>217824</xdr:rowOff>
    </xdr:to>
    <xdr:sp macro="" textlink="">
      <xdr:nvSpPr>
        <xdr:cNvPr id="10251" name="ComboBox6" hidden="1">
          <a:extLst>
            <a:ext uri="{63B3BB69-23CF-44E3-9099-C40C66FF867C}">
              <a14:compatExt xmlns:a14="http://schemas.microsoft.com/office/drawing/2010/main" spid="_x0000_s10251"/>
            </a:ext>
            <a:ext uri="{FF2B5EF4-FFF2-40B4-BE49-F238E27FC236}">
              <a16:creationId xmlns:a16="http://schemas.microsoft.com/office/drawing/2014/main" id="{00000000-0008-0000-0200-00000B280000}"/>
            </a:ext>
          </a:extLst>
        </xdr:cNvPr>
        <xdr:cNvSpPr/>
      </xdr:nvSpPr>
      <xdr:spPr>
        <a:xfrm>
          <a:off x="0" y="0"/>
          <a:ext cx="0" cy="0"/>
        </a:xfrm>
        <a:prstGeom prst="rect">
          <a:avLst/>
        </a:prstGeom>
      </xdr:spPr>
    </xdr:sp>
    <xdr:clientData/>
  </xdr:twoCellAnchor>
  <xdr:twoCellAnchor editAs="oneCell">
    <xdr:from>
      <xdr:col>34</xdr:col>
      <xdr:colOff>25400</xdr:colOff>
      <xdr:row>1</xdr:row>
      <xdr:rowOff>0</xdr:rowOff>
    </xdr:from>
    <xdr:to>
      <xdr:col>65</xdr:col>
      <xdr:colOff>1777045</xdr:colOff>
      <xdr:row>2</xdr:row>
      <xdr:rowOff>217824</xdr:rowOff>
    </xdr:to>
    <xdr:sp macro="" textlink="">
      <xdr:nvSpPr>
        <xdr:cNvPr id="10252" name="ComboBox7" hidden="1">
          <a:extLst>
            <a:ext uri="{63B3BB69-23CF-44E3-9099-C40C66FF867C}">
              <a14:compatExt xmlns:a14="http://schemas.microsoft.com/office/drawing/2010/main" spid="_x0000_s10252"/>
            </a:ext>
            <a:ext uri="{FF2B5EF4-FFF2-40B4-BE49-F238E27FC236}">
              <a16:creationId xmlns:a16="http://schemas.microsoft.com/office/drawing/2014/main" id="{00000000-0008-0000-0200-00000C280000}"/>
            </a:ext>
          </a:extLst>
        </xdr:cNvPr>
        <xdr:cNvSpPr/>
      </xdr:nvSpPr>
      <xdr:spPr>
        <a:xfrm>
          <a:off x="0" y="0"/>
          <a:ext cx="0" cy="0"/>
        </a:xfrm>
        <a:prstGeom prst="rect">
          <a:avLst/>
        </a:prstGeom>
      </xdr:spPr>
    </xdr:sp>
    <xdr:clientData/>
  </xdr:twoCellAnchor>
  <xdr:twoCellAnchor editAs="oneCell">
    <xdr:from>
      <xdr:col>36</xdr:col>
      <xdr:colOff>139700</xdr:colOff>
      <xdr:row>1</xdr:row>
      <xdr:rowOff>0</xdr:rowOff>
    </xdr:from>
    <xdr:to>
      <xdr:col>65</xdr:col>
      <xdr:colOff>1798598</xdr:colOff>
      <xdr:row>2</xdr:row>
      <xdr:rowOff>217824</xdr:rowOff>
    </xdr:to>
    <xdr:sp macro="" textlink="">
      <xdr:nvSpPr>
        <xdr:cNvPr id="10253" name="ComboBox8" hidden="1">
          <a:extLst>
            <a:ext uri="{63B3BB69-23CF-44E3-9099-C40C66FF867C}">
              <a14:compatExt xmlns:a14="http://schemas.microsoft.com/office/drawing/2010/main" spid="_x0000_s10253"/>
            </a:ext>
            <a:ext uri="{FF2B5EF4-FFF2-40B4-BE49-F238E27FC236}">
              <a16:creationId xmlns:a16="http://schemas.microsoft.com/office/drawing/2014/main" id="{00000000-0008-0000-0200-00000D280000}"/>
            </a:ext>
          </a:extLst>
        </xdr:cNvPr>
        <xdr:cNvSpPr/>
      </xdr:nvSpPr>
      <xdr:spPr>
        <a:xfrm>
          <a:off x="0" y="0"/>
          <a:ext cx="0" cy="0"/>
        </a:xfrm>
        <a:prstGeom prst="rect">
          <a:avLst/>
        </a:prstGeom>
      </xdr:spPr>
    </xdr:sp>
    <xdr:clientData/>
  </xdr:twoCellAnchor>
  <xdr:twoCellAnchor editAs="oneCell">
    <xdr:from>
      <xdr:col>38</xdr:col>
      <xdr:colOff>38100</xdr:colOff>
      <xdr:row>1</xdr:row>
      <xdr:rowOff>0</xdr:rowOff>
    </xdr:from>
    <xdr:to>
      <xdr:col>65</xdr:col>
      <xdr:colOff>1778201</xdr:colOff>
      <xdr:row>2</xdr:row>
      <xdr:rowOff>230524</xdr:rowOff>
    </xdr:to>
    <xdr:sp macro="" textlink="">
      <xdr:nvSpPr>
        <xdr:cNvPr id="10254" name="ComboBox9" hidden="1">
          <a:extLst>
            <a:ext uri="{63B3BB69-23CF-44E3-9099-C40C66FF867C}">
              <a14:compatExt xmlns:a14="http://schemas.microsoft.com/office/drawing/2010/main" spid="_x0000_s10254"/>
            </a:ext>
            <a:ext uri="{FF2B5EF4-FFF2-40B4-BE49-F238E27FC236}">
              <a16:creationId xmlns:a16="http://schemas.microsoft.com/office/drawing/2014/main" id="{00000000-0008-0000-0200-00000E280000}"/>
            </a:ext>
          </a:extLst>
        </xdr:cNvPr>
        <xdr:cNvSpPr/>
      </xdr:nvSpPr>
      <xdr:spPr>
        <a:xfrm>
          <a:off x="0" y="0"/>
          <a:ext cx="0" cy="0"/>
        </a:xfrm>
        <a:prstGeom prst="rect">
          <a:avLst/>
        </a:prstGeom>
      </xdr:spPr>
    </xdr:sp>
    <xdr:clientData/>
  </xdr:twoCellAnchor>
  <xdr:twoCellAnchor editAs="oneCell">
    <xdr:from>
      <xdr:col>40</xdr:col>
      <xdr:colOff>25400</xdr:colOff>
      <xdr:row>1</xdr:row>
      <xdr:rowOff>0</xdr:rowOff>
    </xdr:from>
    <xdr:to>
      <xdr:col>65</xdr:col>
      <xdr:colOff>1811297</xdr:colOff>
      <xdr:row>2</xdr:row>
      <xdr:rowOff>230524</xdr:rowOff>
    </xdr:to>
    <xdr:sp macro="" textlink="">
      <xdr:nvSpPr>
        <xdr:cNvPr id="10255"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0F280000}"/>
            </a:ext>
          </a:extLst>
        </xdr:cNvPr>
        <xdr:cNvSpPr/>
      </xdr:nvSpPr>
      <xdr:spPr>
        <a:xfrm>
          <a:off x="0" y="0"/>
          <a:ext cx="0" cy="0"/>
        </a:xfrm>
        <a:prstGeom prst="rect">
          <a:avLst/>
        </a:prstGeom>
      </xdr:spPr>
    </xdr:sp>
    <xdr:clientData/>
  </xdr:twoCellAnchor>
  <xdr:twoCellAnchor editAs="oneCell">
    <xdr:from>
      <xdr:col>22</xdr:col>
      <xdr:colOff>12700</xdr:colOff>
      <xdr:row>2</xdr:row>
      <xdr:rowOff>190500</xdr:rowOff>
    </xdr:from>
    <xdr:to>
      <xdr:col>65</xdr:col>
      <xdr:colOff>1894809</xdr:colOff>
      <xdr:row>2</xdr:row>
      <xdr:rowOff>395624</xdr:rowOff>
    </xdr:to>
    <xdr:sp macro="" textlink="">
      <xdr:nvSpPr>
        <xdr:cNvPr id="22" name="ComboBox1" hidden="1">
          <a:extLst>
            <a:ext uri="{63B3BB69-23CF-44E3-9099-C40C66FF867C}">
              <a14:compatExt xmlns:a14="http://schemas.microsoft.com/office/drawing/2010/main" spid="_x0000_s10244"/>
            </a:ext>
            <a:ext uri="{FF2B5EF4-FFF2-40B4-BE49-F238E27FC236}">
              <a16:creationId xmlns:a16="http://schemas.microsoft.com/office/drawing/2014/main" id="{00000000-0008-0000-0200-000016000000}"/>
            </a:ext>
          </a:extLst>
        </xdr:cNvPr>
        <xdr:cNvSpPr/>
      </xdr:nvSpPr>
      <xdr:spPr>
        <a:xfrm>
          <a:off x="24295100" y="1181100"/>
          <a:ext cx="2081646" cy="205124"/>
        </a:xfrm>
        <a:prstGeom prst="rect">
          <a:avLst/>
        </a:prstGeom>
      </xdr:spPr>
    </xdr:sp>
    <xdr:clientData/>
  </xdr:twoCellAnchor>
  <xdr:twoCellAnchor editAs="oneCell">
    <xdr:from>
      <xdr:col>24</xdr:col>
      <xdr:colOff>0</xdr:colOff>
      <xdr:row>2</xdr:row>
      <xdr:rowOff>177800</xdr:rowOff>
    </xdr:from>
    <xdr:to>
      <xdr:col>65</xdr:col>
      <xdr:colOff>1832375</xdr:colOff>
      <xdr:row>2</xdr:row>
      <xdr:rowOff>395624</xdr:rowOff>
    </xdr:to>
    <xdr:sp macro="" textlink="">
      <xdr:nvSpPr>
        <xdr:cNvPr id="23" name="ComboBox2" hidden="1">
          <a:extLst>
            <a:ext uri="{63B3BB69-23CF-44E3-9099-C40C66FF867C}">
              <a14:compatExt xmlns:a14="http://schemas.microsoft.com/office/drawing/2010/main" spid="_x0000_s10247"/>
            </a:ext>
            <a:ext uri="{FF2B5EF4-FFF2-40B4-BE49-F238E27FC236}">
              <a16:creationId xmlns:a16="http://schemas.microsoft.com/office/drawing/2014/main" id="{00000000-0008-0000-0200-000017000000}"/>
            </a:ext>
          </a:extLst>
        </xdr:cNvPr>
        <xdr:cNvSpPr/>
      </xdr:nvSpPr>
      <xdr:spPr>
        <a:xfrm>
          <a:off x="27330400" y="1168400"/>
          <a:ext cx="2025073" cy="217824"/>
        </a:xfrm>
        <a:prstGeom prst="rect">
          <a:avLst/>
        </a:prstGeom>
      </xdr:spPr>
    </xdr:sp>
    <xdr:clientData/>
  </xdr:twoCellAnchor>
  <xdr:twoCellAnchor editAs="oneCell">
    <xdr:from>
      <xdr:col>26</xdr:col>
      <xdr:colOff>38100</xdr:colOff>
      <xdr:row>2</xdr:row>
      <xdr:rowOff>177800</xdr:rowOff>
    </xdr:from>
    <xdr:to>
      <xdr:col>65</xdr:col>
      <xdr:colOff>1784359</xdr:colOff>
      <xdr:row>2</xdr:row>
      <xdr:rowOff>395624</xdr:rowOff>
    </xdr:to>
    <xdr:sp macro="" textlink="">
      <xdr:nvSpPr>
        <xdr:cNvPr id="24" name="ComboBox3" hidden="1">
          <a:extLst>
            <a:ext uri="{63B3BB69-23CF-44E3-9099-C40C66FF867C}">
              <a14:compatExt xmlns:a14="http://schemas.microsoft.com/office/drawing/2010/main" spid="_x0000_s10248"/>
            </a:ext>
            <a:ext uri="{FF2B5EF4-FFF2-40B4-BE49-F238E27FC236}">
              <a16:creationId xmlns:a16="http://schemas.microsoft.com/office/drawing/2014/main" id="{00000000-0008-0000-0200-000018000000}"/>
            </a:ext>
          </a:extLst>
        </xdr:cNvPr>
        <xdr:cNvSpPr/>
      </xdr:nvSpPr>
      <xdr:spPr>
        <a:xfrm>
          <a:off x="30416500" y="1168400"/>
          <a:ext cx="1971195" cy="217824"/>
        </a:xfrm>
        <a:prstGeom prst="rect">
          <a:avLst/>
        </a:prstGeom>
      </xdr:spPr>
    </xdr:sp>
    <xdr:clientData/>
  </xdr:twoCellAnchor>
  <xdr:twoCellAnchor editAs="oneCell">
    <xdr:from>
      <xdr:col>28</xdr:col>
      <xdr:colOff>25400</xdr:colOff>
      <xdr:row>2</xdr:row>
      <xdr:rowOff>177800</xdr:rowOff>
    </xdr:from>
    <xdr:to>
      <xdr:col>65</xdr:col>
      <xdr:colOff>1756263</xdr:colOff>
      <xdr:row>2</xdr:row>
      <xdr:rowOff>395624</xdr:rowOff>
    </xdr:to>
    <xdr:sp macro="" textlink="">
      <xdr:nvSpPr>
        <xdr:cNvPr id="25" name="ComboBox4" hidden="1">
          <a:extLst>
            <a:ext uri="{63B3BB69-23CF-44E3-9099-C40C66FF867C}">
              <a14:compatExt xmlns:a14="http://schemas.microsoft.com/office/drawing/2010/main" spid="_x0000_s10249"/>
            </a:ext>
            <a:ext uri="{FF2B5EF4-FFF2-40B4-BE49-F238E27FC236}">
              <a16:creationId xmlns:a16="http://schemas.microsoft.com/office/drawing/2014/main" id="{00000000-0008-0000-0200-000019000000}"/>
            </a:ext>
          </a:extLst>
        </xdr:cNvPr>
        <xdr:cNvSpPr/>
      </xdr:nvSpPr>
      <xdr:spPr>
        <a:xfrm>
          <a:off x="33451800" y="1168400"/>
          <a:ext cx="1943100" cy="217824"/>
        </a:xfrm>
        <a:prstGeom prst="rect">
          <a:avLst/>
        </a:prstGeom>
      </xdr:spPr>
    </xdr:sp>
    <xdr:clientData/>
  </xdr:twoCellAnchor>
  <xdr:twoCellAnchor editAs="oneCell">
    <xdr:from>
      <xdr:col>30</xdr:col>
      <xdr:colOff>25400</xdr:colOff>
      <xdr:row>2</xdr:row>
      <xdr:rowOff>177800</xdr:rowOff>
    </xdr:from>
    <xdr:to>
      <xdr:col>65</xdr:col>
      <xdr:colOff>1758188</xdr:colOff>
      <xdr:row>2</xdr:row>
      <xdr:rowOff>395624</xdr:rowOff>
    </xdr:to>
    <xdr:sp macro="" textlink="">
      <xdr:nvSpPr>
        <xdr:cNvPr id="26" name="ComboBox5" hidden="1">
          <a:extLst>
            <a:ext uri="{63B3BB69-23CF-44E3-9099-C40C66FF867C}">
              <a14:compatExt xmlns:a14="http://schemas.microsoft.com/office/drawing/2010/main" spid="_x0000_s10250"/>
            </a:ext>
            <a:ext uri="{FF2B5EF4-FFF2-40B4-BE49-F238E27FC236}">
              <a16:creationId xmlns:a16="http://schemas.microsoft.com/office/drawing/2014/main" id="{00000000-0008-0000-0200-00001A000000}"/>
            </a:ext>
          </a:extLst>
        </xdr:cNvPr>
        <xdr:cNvSpPr/>
      </xdr:nvSpPr>
      <xdr:spPr>
        <a:xfrm>
          <a:off x="36499800" y="1168400"/>
          <a:ext cx="1945025" cy="217824"/>
        </a:xfrm>
        <a:prstGeom prst="rect">
          <a:avLst/>
        </a:prstGeom>
      </xdr:spPr>
    </xdr:sp>
    <xdr:clientData/>
  </xdr:twoCellAnchor>
  <xdr:twoCellAnchor editAs="oneCell">
    <xdr:from>
      <xdr:col>32</xdr:col>
      <xdr:colOff>76200</xdr:colOff>
      <xdr:row>2</xdr:row>
      <xdr:rowOff>177800</xdr:rowOff>
    </xdr:from>
    <xdr:to>
      <xdr:col>65</xdr:col>
      <xdr:colOff>1743178</xdr:colOff>
      <xdr:row>2</xdr:row>
      <xdr:rowOff>395624</xdr:rowOff>
    </xdr:to>
    <xdr:sp macro="" textlink="">
      <xdr:nvSpPr>
        <xdr:cNvPr id="27" name="ComboBox6" hidden="1">
          <a:extLst>
            <a:ext uri="{63B3BB69-23CF-44E3-9099-C40C66FF867C}">
              <a14:compatExt xmlns:a14="http://schemas.microsoft.com/office/drawing/2010/main" spid="_x0000_s10251"/>
            </a:ext>
            <a:ext uri="{FF2B5EF4-FFF2-40B4-BE49-F238E27FC236}">
              <a16:creationId xmlns:a16="http://schemas.microsoft.com/office/drawing/2014/main" id="{00000000-0008-0000-0200-00001B000000}"/>
            </a:ext>
          </a:extLst>
        </xdr:cNvPr>
        <xdr:cNvSpPr/>
      </xdr:nvSpPr>
      <xdr:spPr>
        <a:xfrm>
          <a:off x="39598600" y="1168400"/>
          <a:ext cx="1930015" cy="217824"/>
        </a:xfrm>
        <a:prstGeom prst="rect">
          <a:avLst/>
        </a:prstGeom>
      </xdr:spPr>
    </xdr:sp>
    <xdr:clientData/>
  </xdr:twoCellAnchor>
  <xdr:twoCellAnchor editAs="oneCell">
    <xdr:from>
      <xdr:col>34</xdr:col>
      <xdr:colOff>25400</xdr:colOff>
      <xdr:row>2</xdr:row>
      <xdr:rowOff>177800</xdr:rowOff>
    </xdr:from>
    <xdr:to>
      <xdr:col>65</xdr:col>
      <xdr:colOff>1777045</xdr:colOff>
      <xdr:row>2</xdr:row>
      <xdr:rowOff>395624</xdr:rowOff>
    </xdr:to>
    <xdr:sp macro="" textlink="">
      <xdr:nvSpPr>
        <xdr:cNvPr id="28" name="ComboBox7" hidden="1">
          <a:extLst>
            <a:ext uri="{63B3BB69-23CF-44E3-9099-C40C66FF867C}">
              <a14:compatExt xmlns:a14="http://schemas.microsoft.com/office/drawing/2010/main" spid="_x0000_s10252"/>
            </a:ext>
            <a:ext uri="{FF2B5EF4-FFF2-40B4-BE49-F238E27FC236}">
              <a16:creationId xmlns:a16="http://schemas.microsoft.com/office/drawing/2014/main" id="{00000000-0008-0000-0200-00001C000000}"/>
            </a:ext>
          </a:extLst>
        </xdr:cNvPr>
        <xdr:cNvSpPr/>
      </xdr:nvSpPr>
      <xdr:spPr>
        <a:xfrm>
          <a:off x="42595800" y="1168400"/>
          <a:ext cx="1963882" cy="217824"/>
        </a:xfrm>
        <a:prstGeom prst="rect">
          <a:avLst/>
        </a:prstGeom>
      </xdr:spPr>
    </xdr:sp>
    <xdr:clientData/>
  </xdr:twoCellAnchor>
  <xdr:twoCellAnchor editAs="oneCell">
    <xdr:from>
      <xdr:col>36</xdr:col>
      <xdr:colOff>139700</xdr:colOff>
      <xdr:row>2</xdr:row>
      <xdr:rowOff>177800</xdr:rowOff>
    </xdr:from>
    <xdr:to>
      <xdr:col>65</xdr:col>
      <xdr:colOff>1798598</xdr:colOff>
      <xdr:row>2</xdr:row>
      <xdr:rowOff>395624</xdr:rowOff>
    </xdr:to>
    <xdr:sp macro="" textlink="">
      <xdr:nvSpPr>
        <xdr:cNvPr id="29" name="ComboBox8" hidden="1">
          <a:extLst>
            <a:ext uri="{63B3BB69-23CF-44E3-9099-C40C66FF867C}">
              <a14:compatExt xmlns:a14="http://schemas.microsoft.com/office/drawing/2010/main" spid="_x0000_s10253"/>
            </a:ext>
            <a:ext uri="{FF2B5EF4-FFF2-40B4-BE49-F238E27FC236}">
              <a16:creationId xmlns:a16="http://schemas.microsoft.com/office/drawing/2014/main" id="{00000000-0008-0000-0200-00001D000000}"/>
            </a:ext>
          </a:extLst>
        </xdr:cNvPr>
        <xdr:cNvSpPr/>
      </xdr:nvSpPr>
      <xdr:spPr>
        <a:xfrm>
          <a:off x="45758100" y="1168400"/>
          <a:ext cx="1985434" cy="217824"/>
        </a:xfrm>
        <a:prstGeom prst="rect">
          <a:avLst/>
        </a:prstGeom>
      </xdr:spPr>
    </xdr:sp>
    <xdr:clientData/>
  </xdr:twoCellAnchor>
  <xdr:twoCellAnchor editAs="oneCell">
    <xdr:from>
      <xdr:col>38</xdr:col>
      <xdr:colOff>38100</xdr:colOff>
      <xdr:row>2</xdr:row>
      <xdr:rowOff>165100</xdr:rowOff>
    </xdr:from>
    <xdr:to>
      <xdr:col>65</xdr:col>
      <xdr:colOff>1778201</xdr:colOff>
      <xdr:row>2</xdr:row>
      <xdr:rowOff>395624</xdr:rowOff>
    </xdr:to>
    <xdr:sp macro="" textlink="">
      <xdr:nvSpPr>
        <xdr:cNvPr id="30" name="ComboBox9" hidden="1">
          <a:extLst>
            <a:ext uri="{63B3BB69-23CF-44E3-9099-C40C66FF867C}">
              <a14:compatExt xmlns:a14="http://schemas.microsoft.com/office/drawing/2010/main" spid="_x0000_s10254"/>
            </a:ext>
            <a:ext uri="{FF2B5EF4-FFF2-40B4-BE49-F238E27FC236}">
              <a16:creationId xmlns:a16="http://schemas.microsoft.com/office/drawing/2014/main" id="{00000000-0008-0000-0200-00001E000000}"/>
            </a:ext>
          </a:extLst>
        </xdr:cNvPr>
        <xdr:cNvSpPr/>
      </xdr:nvSpPr>
      <xdr:spPr>
        <a:xfrm>
          <a:off x="48704500" y="1155700"/>
          <a:ext cx="1965037" cy="230524"/>
        </a:xfrm>
        <a:prstGeom prst="rect">
          <a:avLst/>
        </a:prstGeom>
      </xdr:spPr>
    </xdr:sp>
    <xdr:clientData/>
  </xdr:twoCellAnchor>
  <xdr:twoCellAnchor editAs="oneCell">
    <xdr:from>
      <xdr:col>40</xdr:col>
      <xdr:colOff>25400</xdr:colOff>
      <xdr:row>2</xdr:row>
      <xdr:rowOff>165100</xdr:rowOff>
    </xdr:from>
    <xdr:to>
      <xdr:col>65</xdr:col>
      <xdr:colOff>1811297</xdr:colOff>
      <xdr:row>2</xdr:row>
      <xdr:rowOff>395624</xdr:rowOff>
    </xdr:to>
    <xdr:sp macro="" textlink="">
      <xdr:nvSpPr>
        <xdr:cNvPr id="31"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1F000000}"/>
            </a:ext>
          </a:extLst>
        </xdr:cNvPr>
        <xdr:cNvSpPr/>
      </xdr:nvSpPr>
      <xdr:spPr>
        <a:xfrm>
          <a:off x="51739800" y="1155700"/>
          <a:ext cx="1998134" cy="230524"/>
        </a:xfrm>
        <a:prstGeom prst="rect">
          <a:avLst/>
        </a:prstGeom>
      </xdr:spPr>
    </xdr:sp>
    <xdr:clientData/>
  </xdr:twoCellAnchor>
  <xdr:twoCellAnchor editAs="oneCell">
    <xdr:from>
      <xdr:col>22</xdr:col>
      <xdr:colOff>25400</xdr:colOff>
      <xdr:row>1</xdr:row>
      <xdr:rowOff>0</xdr:rowOff>
    </xdr:from>
    <xdr:to>
      <xdr:col>65</xdr:col>
      <xdr:colOff>1811297</xdr:colOff>
      <xdr:row>2</xdr:row>
      <xdr:rowOff>230524</xdr:rowOff>
    </xdr:to>
    <xdr:sp macro="" textlink="">
      <xdr:nvSpPr>
        <xdr:cNvPr id="32"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0000000}"/>
            </a:ext>
          </a:extLst>
        </xdr:cNvPr>
        <xdr:cNvSpPr/>
      </xdr:nvSpPr>
      <xdr:spPr>
        <a:xfrm>
          <a:off x="51773667" y="4127500"/>
          <a:ext cx="1998134" cy="230524"/>
        </a:xfrm>
        <a:prstGeom prst="rect">
          <a:avLst/>
        </a:prstGeom>
      </xdr:spPr>
    </xdr:sp>
    <xdr:clientData/>
  </xdr:twoCellAnchor>
  <xdr:twoCellAnchor editAs="oneCell">
    <xdr:from>
      <xdr:col>24</xdr:col>
      <xdr:colOff>25400</xdr:colOff>
      <xdr:row>1</xdr:row>
      <xdr:rowOff>0</xdr:rowOff>
    </xdr:from>
    <xdr:to>
      <xdr:col>65</xdr:col>
      <xdr:colOff>1805436</xdr:colOff>
      <xdr:row>2</xdr:row>
      <xdr:rowOff>230524</xdr:rowOff>
    </xdr:to>
    <xdr:sp macro="" textlink="">
      <xdr:nvSpPr>
        <xdr:cNvPr id="33"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1000000}"/>
            </a:ext>
          </a:extLst>
        </xdr:cNvPr>
        <xdr:cNvSpPr/>
      </xdr:nvSpPr>
      <xdr:spPr>
        <a:xfrm>
          <a:off x="51773667" y="4127500"/>
          <a:ext cx="1998134" cy="230524"/>
        </a:xfrm>
        <a:prstGeom prst="rect">
          <a:avLst/>
        </a:prstGeom>
      </xdr:spPr>
    </xdr:sp>
    <xdr:clientData/>
  </xdr:twoCellAnchor>
  <xdr:twoCellAnchor editAs="oneCell">
    <xdr:from>
      <xdr:col>26</xdr:col>
      <xdr:colOff>25400</xdr:colOff>
      <xdr:row>1</xdr:row>
      <xdr:rowOff>0</xdr:rowOff>
    </xdr:from>
    <xdr:to>
      <xdr:col>65</xdr:col>
      <xdr:colOff>1811298</xdr:colOff>
      <xdr:row>2</xdr:row>
      <xdr:rowOff>230524</xdr:rowOff>
    </xdr:to>
    <xdr:sp macro="" textlink="">
      <xdr:nvSpPr>
        <xdr:cNvPr id="34"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2000000}"/>
            </a:ext>
          </a:extLst>
        </xdr:cNvPr>
        <xdr:cNvSpPr/>
      </xdr:nvSpPr>
      <xdr:spPr>
        <a:xfrm>
          <a:off x="51773667" y="4127500"/>
          <a:ext cx="1998134" cy="230524"/>
        </a:xfrm>
        <a:prstGeom prst="rect">
          <a:avLst/>
        </a:prstGeom>
      </xdr:spPr>
    </xdr:sp>
    <xdr:clientData/>
  </xdr:twoCellAnchor>
  <xdr:twoCellAnchor editAs="oneCell">
    <xdr:from>
      <xdr:col>28</xdr:col>
      <xdr:colOff>25400</xdr:colOff>
      <xdr:row>1</xdr:row>
      <xdr:rowOff>0</xdr:rowOff>
    </xdr:from>
    <xdr:to>
      <xdr:col>65</xdr:col>
      <xdr:colOff>1811297</xdr:colOff>
      <xdr:row>2</xdr:row>
      <xdr:rowOff>230524</xdr:rowOff>
    </xdr:to>
    <xdr:sp macro="" textlink="">
      <xdr:nvSpPr>
        <xdr:cNvPr id="35"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3000000}"/>
            </a:ext>
          </a:extLst>
        </xdr:cNvPr>
        <xdr:cNvSpPr/>
      </xdr:nvSpPr>
      <xdr:spPr>
        <a:xfrm>
          <a:off x="51773667" y="4127500"/>
          <a:ext cx="1998134" cy="230524"/>
        </a:xfrm>
        <a:prstGeom prst="rect">
          <a:avLst/>
        </a:prstGeom>
      </xdr:spPr>
    </xdr:sp>
    <xdr:clientData/>
  </xdr:twoCellAnchor>
  <xdr:twoCellAnchor editAs="oneCell">
    <xdr:from>
      <xdr:col>30</xdr:col>
      <xdr:colOff>25400</xdr:colOff>
      <xdr:row>1</xdr:row>
      <xdr:rowOff>0</xdr:rowOff>
    </xdr:from>
    <xdr:to>
      <xdr:col>65</xdr:col>
      <xdr:colOff>1811297</xdr:colOff>
      <xdr:row>2</xdr:row>
      <xdr:rowOff>230524</xdr:rowOff>
    </xdr:to>
    <xdr:sp macro="" textlink="">
      <xdr:nvSpPr>
        <xdr:cNvPr id="36"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4000000}"/>
            </a:ext>
          </a:extLst>
        </xdr:cNvPr>
        <xdr:cNvSpPr/>
      </xdr:nvSpPr>
      <xdr:spPr>
        <a:xfrm>
          <a:off x="51773667" y="4127500"/>
          <a:ext cx="1998134" cy="230524"/>
        </a:xfrm>
        <a:prstGeom prst="rect">
          <a:avLst/>
        </a:prstGeom>
      </xdr:spPr>
    </xdr:sp>
    <xdr:clientData/>
  </xdr:twoCellAnchor>
  <xdr:twoCellAnchor editAs="oneCell">
    <xdr:from>
      <xdr:col>32</xdr:col>
      <xdr:colOff>25400</xdr:colOff>
      <xdr:row>1</xdr:row>
      <xdr:rowOff>0</xdr:rowOff>
    </xdr:from>
    <xdr:to>
      <xdr:col>65</xdr:col>
      <xdr:colOff>1811297</xdr:colOff>
      <xdr:row>2</xdr:row>
      <xdr:rowOff>230524</xdr:rowOff>
    </xdr:to>
    <xdr:sp macro="" textlink="">
      <xdr:nvSpPr>
        <xdr:cNvPr id="37"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5000000}"/>
            </a:ext>
          </a:extLst>
        </xdr:cNvPr>
        <xdr:cNvSpPr/>
      </xdr:nvSpPr>
      <xdr:spPr>
        <a:xfrm>
          <a:off x="51773667" y="4127500"/>
          <a:ext cx="1998134" cy="230524"/>
        </a:xfrm>
        <a:prstGeom prst="rect">
          <a:avLst/>
        </a:prstGeom>
      </xdr:spPr>
    </xdr:sp>
    <xdr:clientData/>
  </xdr:twoCellAnchor>
  <xdr:twoCellAnchor editAs="oneCell">
    <xdr:from>
      <xdr:col>34</xdr:col>
      <xdr:colOff>25400</xdr:colOff>
      <xdr:row>1</xdr:row>
      <xdr:rowOff>0</xdr:rowOff>
    </xdr:from>
    <xdr:to>
      <xdr:col>65</xdr:col>
      <xdr:colOff>1811297</xdr:colOff>
      <xdr:row>2</xdr:row>
      <xdr:rowOff>230524</xdr:rowOff>
    </xdr:to>
    <xdr:sp macro="" textlink="">
      <xdr:nvSpPr>
        <xdr:cNvPr id="38"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6000000}"/>
            </a:ext>
          </a:extLst>
        </xdr:cNvPr>
        <xdr:cNvSpPr/>
      </xdr:nvSpPr>
      <xdr:spPr>
        <a:xfrm>
          <a:off x="51773667" y="4127500"/>
          <a:ext cx="1998134" cy="230524"/>
        </a:xfrm>
        <a:prstGeom prst="rect">
          <a:avLst/>
        </a:prstGeom>
      </xdr:spPr>
    </xdr:sp>
    <xdr:clientData/>
  </xdr:twoCellAnchor>
  <xdr:twoCellAnchor editAs="oneCell">
    <xdr:from>
      <xdr:col>36</xdr:col>
      <xdr:colOff>25400</xdr:colOff>
      <xdr:row>1</xdr:row>
      <xdr:rowOff>0</xdr:rowOff>
    </xdr:from>
    <xdr:to>
      <xdr:col>65</xdr:col>
      <xdr:colOff>1811298</xdr:colOff>
      <xdr:row>2</xdr:row>
      <xdr:rowOff>230524</xdr:rowOff>
    </xdr:to>
    <xdr:sp macro="" textlink="">
      <xdr:nvSpPr>
        <xdr:cNvPr id="39"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7000000}"/>
            </a:ext>
          </a:extLst>
        </xdr:cNvPr>
        <xdr:cNvSpPr/>
      </xdr:nvSpPr>
      <xdr:spPr>
        <a:xfrm>
          <a:off x="51773667" y="4127500"/>
          <a:ext cx="1998134" cy="230524"/>
        </a:xfrm>
        <a:prstGeom prst="rect">
          <a:avLst/>
        </a:prstGeom>
      </xdr:spPr>
    </xdr:sp>
    <xdr:clientData/>
  </xdr:twoCellAnchor>
  <xdr:twoCellAnchor editAs="oneCell">
    <xdr:from>
      <xdr:col>38</xdr:col>
      <xdr:colOff>25400</xdr:colOff>
      <xdr:row>1</xdr:row>
      <xdr:rowOff>0</xdr:rowOff>
    </xdr:from>
    <xdr:to>
      <xdr:col>65</xdr:col>
      <xdr:colOff>1811298</xdr:colOff>
      <xdr:row>2</xdr:row>
      <xdr:rowOff>230524</xdr:rowOff>
    </xdr:to>
    <xdr:sp macro="" textlink="">
      <xdr:nvSpPr>
        <xdr:cNvPr id="40"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8000000}"/>
            </a:ext>
          </a:extLst>
        </xdr:cNvPr>
        <xdr:cNvSpPr/>
      </xdr:nvSpPr>
      <xdr:spPr>
        <a:xfrm>
          <a:off x="51773667" y="4127500"/>
          <a:ext cx="1998134" cy="230524"/>
        </a:xfrm>
        <a:prstGeom prst="rect">
          <a:avLst/>
        </a:prstGeom>
      </xdr:spPr>
    </xdr:sp>
    <xdr:clientData/>
  </xdr:twoCellAnchor>
  <xdr:twoCellAnchor editAs="oneCell">
    <xdr:from>
      <xdr:col>40</xdr:col>
      <xdr:colOff>25400</xdr:colOff>
      <xdr:row>1</xdr:row>
      <xdr:rowOff>0</xdr:rowOff>
    </xdr:from>
    <xdr:to>
      <xdr:col>65</xdr:col>
      <xdr:colOff>1811297</xdr:colOff>
      <xdr:row>2</xdr:row>
      <xdr:rowOff>230524</xdr:rowOff>
    </xdr:to>
    <xdr:sp macro="" textlink="">
      <xdr:nvSpPr>
        <xdr:cNvPr id="41"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9000000}"/>
            </a:ext>
          </a:extLst>
        </xdr:cNvPr>
        <xdr:cNvSpPr/>
      </xdr:nvSpPr>
      <xdr:spPr>
        <a:xfrm>
          <a:off x="51773667" y="4127500"/>
          <a:ext cx="1998134" cy="230524"/>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A%20BVTA%20measure%20selection%20tool%202014%20draft%20for%20distribu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ure Selection Tool"/>
      <sheetName val="Alignment Tool"/>
      <sheetName val="FedCwalk"/>
      <sheetName val="Links to Source Documents"/>
      <sheetName val="Sheet1"/>
      <sheetName val="Sheet2"/>
      <sheetName val="Summary Sheet"/>
      <sheetName val="WA BVTA measure selection tool "/>
      <sheetName val="WA%20BVTA%20measure%20selection"/>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A2:V64" totalsRowCount="1" headerRowDxfId="398" dataDxfId="397">
  <autoFilter ref="A2:V63" xr:uid="{00000000-0009-0000-0100-000004000000}"/>
  <sortState xmlns:xlrd2="http://schemas.microsoft.com/office/spreadsheetml/2017/richdata2" ref="A3:V63">
    <sortCondition descending="1" ref="B2:B63"/>
  </sortState>
  <tableColumns count="22">
    <tableColumn id="39" xr3:uid="{00000000-0010-0000-0000-000027000000}" name="#" dataDxfId="396" totalsRowDxfId="395">
      <calculatedColumnFormula>Table1[[#This Row],['#]]</calculatedColumnFormula>
    </tableColumn>
    <tableColumn id="1" xr3:uid="{00000000-0010-0000-0000-000001000000}" name="Measure Name" dataDxfId="394" totalsRowDxfId="393">
      <calculatedColumnFormula>Table1[[#This Row],[Measure Name]]</calculatedColumnFormula>
    </tableColumn>
    <tableColumn id="2" xr3:uid="{00000000-0010-0000-0000-000002000000}" name="NQF Number" dataDxfId="392" totalsRowDxfId="391">
      <calculatedColumnFormula>Table1[[#This Row],[NQF Number]]</calculatedColumnFormula>
    </tableColumn>
    <tableColumn id="3" xr3:uid="{00000000-0010-0000-0000-000003000000}" name="Steward" dataDxfId="390" totalsRowDxfId="389">
      <calculatedColumnFormula>Table1[[#This Row],[Steward]]</calculatedColumnFormula>
    </tableColumn>
    <tableColumn id="62" xr3:uid="{00000000-0010-0000-0000-00003E000000}" name="Aligned with other measure sets?" dataDxfId="388" totalsRowDxfId="387"/>
    <tableColumn id="5" xr3:uid="{00000000-0010-0000-0000-000005000000}" name="State Measure Set A" dataDxfId="386" totalsRowDxfId="385"/>
    <tableColumn id="63" xr3:uid="{00000000-0010-0000-0000-00003F000000}" name="State Measure Set B" dataDxfId="384" totalsRowDxfId="383"/>
    <tableColumn id="64" xr3:uid="{00000000-0010-0000-0000-000040000000}" name="State Measure Set C" dataDxfId="382" totalsRowDxfId="381"/>
    <tableColumn id="65" xr3:uid="{00000000-0010-0000-0000-000041000000}" name="State Measure Set D" dataDxfId="380" totalsRowDxfId="379"/>
    <tableColumn id="66" xr3:uid="{00000000-0010-0000-0000-000042000000}" name="State Measure Set E" dataDxfId="378" totalsRowDxfId="377"/>
    <tableColumn id="67" xr3:uid="{00000000-0010-0000-0000-000043000000}" name="Commercial Measure Set A" dataDxfId="376" totalsRowDxfId="375"/>
    <tableColumn id="68" xr3:uid="{00000000-0010-0000-0000-000044000000}" name="Commercial Measure Set B" dataDxfId="374" totalsRowDxfId="373"/>
    <tableColumn id="6" xr3:uid="{00000000-0010-0000-0000-000006000000}" name="CHIPRA Initial Core Set of Children’s Health Care Quality Measures _x000a_as of 12/2013" dataDxfId="372" totalsRowDxfId="371">
      <calculatedColumnFormula>IF(Table15[[#This Row],[NQF Number]]&gt;0,IF(ISNA(VLOOKUP(Table15[[#This Row],[NQF Number]],#REF!,5,FALSE))=TRUE,"Not Found",VLOOKUP(Table15[[#This Row],[NQF Number]],#REF!,5,FALSE)),"No NQF Number")</calculatedColumnFormula>
    </tableColumn>
    <tableColumn id="7" xr3:uid="{00000000-0010-0000-0000-000007000000}" name="CMMI Core Measures V10 _x000a_as of 4/2014" dataDxfId="370" totalsRowDxfId="369"/>
    <tableColumn id="69" xr3:uid="{00000000-0010-0000-0000-000045000000}" name="CMS Health Home Measure Set (proposed) _x000a_as of 1/15/2013" dataDxfId="368" totalsRowDxfId="367"/>
    <tableColumn id="70" xr3:uid="{00000000-0010-0000-0000-000046000000}" name="CMS Initial Core Set of Adult Health Care Quality Measures_x000a_as of 01/2014" dataDxfId="366" totalsRowDxfId="365"/>
    <tableColumn id="71" xr3:uid="{00000000-0010-0000-0000-000047000000}" name="CMS Medicare Shared Savings Program (MSSP) ACO for 2013_x000a_as of 12/21/2013" dataDxfId="364" totalsRowDxfId="363"/>
    <tableColumn id="72" xr3:uid="{00000000-0010-0000-0000-000048000000}" name="Comprehensive Primary Care Initiative_x000a_as of 04/01/2013" dataDxfId="362" totalsRowDxfId="361"/>
    <tableColumn id="73" xr3:uid="{00000000-0010-0000-0000-000049000000}" name="Meaningful Use Clinical Quality Measures (CQMs) for 2014 _x000a_as of 5/2014" dataDxfId="360" totalsRowDxfId="359"/>
    <tableColumn id="74" xr3:uid="{00000000-0010-0000-0000-00004A000000}" name="Medicare-Medicaid Plans (MMPs) Capitated Financial Alignment Model (Duals Demonstrations)_x000a_as of 01/07/2014" dataDxfId="358" totalsRowDxfId="357"/>
    <tableColumn id="75" xr3:uid="{00000000-0010-0000-0000-00004B000000}" name="PQRS-Medicare EHR Incentive Pilot Clinical Quality Measures (CQMs) _x000a_as of 4/18/2013 " dataDxfId="356" totalsRowDxfId="355"/>
    <tableColumn id="76" xr3:uid="{00000000-0010-0000-0000-00004C000000}" name="SIM Suggested Population Level Measures" dataDxfId="354" totalsRowDxfId="35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5:CG33" totalsRowShown="0" headerRowDxfId="230" dataDxfId="228" totalsRowDxfId="227" headerRowBorderDxfId="229">
  <autoFilter ref="A5:CG33" xr:uid="{00000000-0009-0000-0100-000001000000}"/>
  <tableColumns count="85">
    <tableColumn id="39" xr3:uid="{00000000-0010-0000-0100-000027000000}" name="#" dataDxfId="226" totalsRowDxfId="225"/>
    <tableColumn id="1" xr3:uid="{00000000-0010-0000-0100-000001000000}" name="Measure Name" dataDxfId="224" totalsRowDxfId="223">
      <calculatedColumnFormula>IF(Table1[[#This Row],[NQF Number]]="NA"," ",IF(Table1[[#This Row],[NQF Number]]="No"," ",INDEX(Table48[[#All],[Measure Name]],MATCH(Table1[[#This Row],[NQF Number]],Table48[[#All],[NQF '#]],0))))</calculatedColumnFormula>
    </tableColumn>
    <tableColumn id="4" xr3:uid="{00000000-0010-0000-0100-000004000000}" name="NQF Number" dataDxfId="222"/>
    <tableColumn id="30" xr3:uid="{00000000-0010-0000-0100-00001E000000}" name="NQF Endorsement Status as of February 2023" dataDxfId="221">
      <calculatedColumnFormula>IF(Table1[[#This Row],[NQF Number]]="NA"," ",IF(Table1[[#This Row],[NQF Number]]="No"," ",INDEX(Table48[[#All],[NQF Endorsement Status as of February 2023]],MATCH(Table1[[#This Row],[NQF Number]],Table48[[#All],[NQF '#]],0))))</calculatedColumnFormula>
    </tableColumn>
    <tableColumn id="3" xr3:uid="{00000000-0010-0000-0100-000003000000}" name="Steward" dataDxfId="220" totalsRowDxfId="219">
      <calculatedColumnFormula>IF(Table1[[#This Row],[NQF Number]]="NA"," ",IF(Table1[[#This Row],[NQF Number]]="No"," ",IF(INDEX(Table48[[#All],[Steward]],MATCH(Table1[[#This Row],[NQF Number]],Table48[[#All],[NQF '#]],0))=0,"",INDEX(Table48[[#All],[Steward]],MATCH(Table1[[#This Row],[NQF Number]],Table48[[#All],[NQF '#]],0)))))</calculatedColumnFormula>
    </tableColumn>
    <tableColumn id="81" xr3:uid="{00000000-0010-0000-0100-000051000000}" name="CMS Quality ID" dataDxfId="218">
      <calculatedColumnFormula>IF(Table1[[#This Row],[NQF Number]]="NA"," ",IF(Table1[[#This Row],[NQF Number]]="No"," ",IF(INDEX(Table48[[#All],[CMS Quality ID]],MATCH(Table1[[#This Row],[NQF Number]],Table48[[#All],[NQF '#]],0))=0,"",INDEX(Table48[[#All],[CMS Quality ID]],MATCH(Table1[[#This Row],[NQF Number]],Table48[[#All],[NQF '#]],0)))))</calculatedColumnFormula>
    </tableColumn>
    <tableColumn id="72" xr3:uid="{00000000-0010-0000-0100-000048000000}" name="CMS eCQM ID as of March 2023" dataDxfId="217">
      <calculatedColumnFormula>IF(Table1[[#This Row],[NQF Number]]="NA"," ",IF(Table1[[#This Row],[NQF Number]]="No"," ",IF(INDEX(Table48[[#All],[CMS eCQM ID as of March 2023]],MATCH(Table1[[#This Row],[NQF Number]],Table48[[#All],[NQF '#]],0))=0,"",INDEX(Table48[[#All],[CMS eCQM ID as of March 2023]],MATCH(Table1[[#This Row],[NQF Number]],Table48[[#All],[NQF '#]],0)))))</calculatedColumnFormula>
    </tableColumn>
    <tableColumn id="67" xr3:uid="{00000000-0010-0000-0100-000043000000}" name="Description" dataDxfId="216" totalsRowDxfId="215">
      <calculatedColumnFormula>IF(Table1[[#This Row],[NQF Number]]="NA"," ",IF(Table1[[#This Row],[NQF Number]]="No"," ",INDEX(Table48[[#All],[Description]],MATCH(Table1[[#This Row],[NQF Number]],Table48[[#All],[NQF '#]],0))))</calculatedColumnFormula>
    </tableColumn>
    <tableColumn id="24" xr3:uid="{00000000-0010-0000-0100-000018000000}" name="Domain" dataDxfId="214" totalsRowDxfId="213">
      <calculatedColumnFormula>IF(Table1[[#This Row],[NQF Number]]="NA"," ",IF(Table1[[#This Row],[NQF Number]]="No"," ",INDEX(Table48[[#All],[Domain]],MATCH(Table1[[#This Row],[NQF Number]],Table48[[#All],[NQF '#]],0))))</calculatedColumnFormula>
    </tableColumn>
    <tableColumn id="29" xr3:uid="{00000000-0010-0000-0100-00001D000000}" name="Condition" dataDxfId="212" totalsRowDxfId="211">
      <calculatedColumnFormula>IF(Table1[[#This Row],[NQF Number]]="NA"," ",IF(Table1[[#This Row],[NQF Number]]="No"," ",INDEX(Table48[[#All],[Condition]],MATCH(Table1[[#This Row],[NQF Number]],Table48[[#All],[NQF '#]],0))))</calculatedColumnFormula>
    </tableColumn>
    <tableColumn id="35" xr3:uid="{00000000-0010-0000-0100-000023000000}" name="Measure Type" dataDxfId="210" totalsRowDxfId="209">
      <calculatedColumnFormula>IF(Table1[[#This Row],[NQF Number]]="NA"," ",IF(Table1[[#This Row],[NQF Number]]="No"," ",INDEX(Table48[[#All],[Measure Type]],MATCH(Table1[[#This Row],[NQF Number]],Table48[[#All],[NQF '#]],0))))</calculatedColumnFormula>
    </tableColumn>
    <tableColumn id="23" xr3:uid="{00000000-0010-0000-0100-000017000000}" name="Populations" dataDxfId="208" totalsRowDxfId="207">
      <calculatedColumnFormula>IF(Table1[[#This Row],[NQF Number]]="NA"," ",IF(Table1[[#This Row],[NQF Number]]="No"," ",INDEX(Table48[[#All],[Populations]],MATCH(Table1[[#This Row],[NQF Number]],Table48[[#All],[NQF '#]],0))))</calculatedColumnFormula>
    </tableColumn>
    <tableColumn id="28" xr3:uid="{00000000-0010-0000-0100-00001C000000}" name="Data Source" dataDxfId="206" totalsRowDxfId="205">
      <calculatedColumnFormula>IF(Table1[[#This Row],[NQF Number]]="NA"," ",IF(Table1[[#This Row],[NQF Number]]="No"," ",INDEX(Table48[[#All],[Data Source]],MATCH(Table1[[#This Row],[NQF Number]],Table48[[#All],[NQF '#]],0))))</calculatedColumnFormula>
    </tableColumn>
    <tableColumn id="32" xr3:uid="{304796EE-7CBC-4F57-9673-E39C01C459D3}" name="Disparities-sensitive Status" dataDxfId="204">
      <calculatedColumnFormula>IF(Table1[[#This Row],[NQF Number]]="NA"," ",IF(Table1[[#This Row],[NQF Number]]="No"," ",INDEX(Table48[[#All],[Disparities-sensitive Status]],MATCH(Table1[[#This Row],[NQF Number]],Table48[[#All],[NQF '#]],0))))</calculatedColumnFormula>
    </tableColumn>
    <tableColumn id="8" xr3:uid="{00000000-0010-0000-0100-000008000000}" name="Measure Origin" dataDxfId="203" totalsRowDxfId="202"/>
    <tableColumn id="12" xr3:uid="{00000000-0010-0000-0100-00000C000000}" name="Measure Status" dataDxfId="201" totalsRowDxfId="200"/>
    <tableColumn id="84" xr3:uid="{E419AC09-5CBD-46B6-A2CA-5E674B4F4C28}" name="NCQA Race and Ethnicity Stratification?" dataDxfId="199" totalsRowDxfId="198"/>
    <tableColumn id="75" xr3:uid="{00000000-0010-0000-0100-00004B000000}" name="Rationale" dataDxfId="197" totalsRowDxfId="196"/>
    <tableColumn id="82" xr3:uid="{6F346E2D-E6C4-48D5-8095-7EF001F2510E}" name="Notes" dataDxfId="195" totalsRowDxfId="194"/>
    <tableColumn id="83" xr3:uid="{A64CAE1A-0145-464E-A20A-59505243F32B}" name="Summary of Specification Changes for MY 2023" dataDxfId="193" totalsRowDxfId="192"/>
    <tableColumn id="10" xr3:uid="{00000000-0010-0000-0100-00000A000000}" name="Degree of Change" dataDxfId="191" totalsRowDxfId="190"/>
    <tableColumn id="37" xr3:uid="{00000000-0010-0000-0100-000025000000}" name="Total Selection Criteria Points" dataDxfId="189" totalsRowDxfId="188">
      <calculatedColumnFormula>SUM(Table1[[#This Row],[Set A]:[Set J]])</calculatedColumnFormula>
    </tableColumn>
    <tableColumn id="18" xr3:uid="{00000000-0010-0000-0100-000012000000}" name="Criterion A" dataDxfId="187" totalsRowDxfId="186"/>
    <tableColumn id="41" xr3:uid="{00000000-0010-0000-0100-000029000000}" name="Measure-specific comments for Criterion A" dataDxfId="185" totalsRowDxfId="184"/>
    <tableColumn id="14" xr3:uid="{00000000-0010-0000-0100-00000E000000}" name="Criterion B" dataDxfId="183" totalsRowDxfId="182"/>
    <tableColumn id="15" xr3:uid="{00000000-0010-0000-0100-00000F000000}" name="Measure-specific comments for Criterion B" dataDxfId="181" totalsRowDxfId="180"/>
    <tableColumn id="42" xr3:uid="{00000000-0010-0000-0100-00002A000000}" name="Criterion C" dataDxfId="179" totalsRowDxfId="178"/>
    <tableColumn id="43" xr3:uid="{00000000-0010-0000-0100-00002B000000}" name="Measure-specific comments for Criterion C" dataDxfId="177" totalsRowDxfId="176"/>
    <tableColumn id="45" xr3:uid="{00000000-0010-0000-0100-00002D000000}" name="Criterion D" dataDxfId="175" totalsRowDxfId="174"/>
    <tableColumn id="46" xr3:uid="{00000000-0010-0000-0100-00002E000000}" name="Measure-specific comments for Criterion D" dataDxfId="173" totalsRowDxfId="172"/>
    <tableColumn id="49" xr3:uid="{00000000-0010-0000-0100-000031000000}" name="Criterion E" dataDxfId="171" totalsRowDxfId="170"/>
    <tableColumn id="50" xr3:uid="{00000000-0010-0000-0100-000032000000}" name="Measure-specific comments for Criterion E" dataDxfId="169" totalsRowDxfId="168"/>
    <tableColumn id="51" xr3:uid="{00000000-0010-0000-0100-000033000000}" name="Criterion F" dataDxfId="167" totalsRowDxfId="166"/>
    <tableColumn id="52" xr3:uid="{00000000-0010-0000-0100-000034000000}" name="Measure-specific comments for Criterion F" dataDxfId="165" totalsRowDxfId="164"/>
    <tableColumn id="54" xr3:uid="{00000000-0010-0000-0100-000036000000}" name="Criterion G" dataDxfId="163" totalsRowDxfId="162"/>
    <tableColumn id="55" xr3:uid="{00000000-0010-0000-0100-000037000000}" name="Measure-specific comments for Criterion G" dataDxfId="161" totalsRowDxfId="160"/>
    <tableColumn id="56" xr3:uid="{00000000-0010-0000-0100-000038000000}" name="Criterion H" dataDxfId="159" totalsRowDxfId="158"/>
    <tableColumn id="57" xr3:uid="{00000000-0010-0000-0100-000039000000}" name="Measure-specific comments for Criterion H" dataDxfId="157" totalsRowDxfId="156"/>
    <tableColumn id="58" xr3:uid="{00000000-0010-0000-0100-00003A000000}" name="Criterion I" dataDxfId="155" totalsRowDxfId="154"/>
    <tableColumn id="59" xr3:uid="{00000000-0010-0000-0100-00003B000000}" name="Measure-specific comments for Criterion I" dataDxfId="153" totalsRowDxfId="152"/>
    <tableColumn id="60" xr3:uid="{00000000-0010-0000-0100-00003C000000}" name="Criterion J" dataDxfId="151" totalsRowDxfId="150"/>
    <tableColumn id="17" xr3:uid="{00000000-0010-0000-0100-000011000000}" name="Measure-specific comments for Criterion J" dataDxfId="149" totalsRowDxfId="148"/>
    <tableColumn id="2" xr3:uid="{00000000-0010-0000-0100-000002000000}" name="Set A" dataDxfId="147" totalsRowDxfId="146">
      <calculatedColumnFormula>IF(Table1[[#This Row],[Criterion A]]="yes",2,IF(Table1[[#This Row],[Criterion A]]="somewhat",1,0))</calculatedColumnFormula>
    </tableColumn>
    <tableColumn id="5" xr3:uid="{00000000-0010-0000-0100-000005000000}" name="Set B" dataDxfId="145" totalsRowDxfId="144">
      <calculatedColumnFormula>IF(Table1[[#This Row],[Criterion B]]="yes",2,IF(Table1[[#This Row],[Criterion B]]="somewhat",1,0))</calculatedColumnFormula>
    </tableColumn>
    <tableColumn id="7" xr3:uid="{00000000-0010-0000-0100-000007000000}" name="Set C" dataDxfId="143" totalsRowDxfId="142">
      <calculatedColumnFormula>IF(Table1[[#This Row],[Criterion C]]="yes",2,IF(Table1[[#This Row],[Criterion C]]="somewhat",1,0))</calculatedColumnFormula>
    </tableColumn>
    <tableColumn id="9" xr3:uid="{00000000-0010-0000-0100-000009000000}" name="Set D" dataDxfId="141" totalsRowDxfId="140">
      <calculatedColumnFormula>IF(Table1[[#This Row],[Criterion D]]="yes",2,IF(Table1[[#This Row],[Criterion D]]="somewhat",1,0))</calculatedColumnFormula>
    </tableColumn>
    <tableColumn id="11" xr3:uid="{00000000-0010-0000-0100-00000B000000}" name="Set E" dataDxfId="139" totalsRowDxfId="138">
      <calculatedColumnFormula>IF(Table1[[#This Row],[Criterion E]]="yes",2,IF(Table1[[#This Row],[Criterion E]]="somewhat",1,0))</calculatedColumnFormula>
    </tableColumn>
    <tableColumn id="13" xr3:uid="{00000000-0010-0000-0100-00000D000000}" name="Set F" dataDxfId="137" totalsRowDxfId="136">
      <calculatedColumnFormula>IF(Table1[[#This Row],[Criterion F]]="yes",2,IF(Table1[[#This Row],[Criterion F]]="somewhat",1,0))</calculatedColumnFormula>
    </tableColumn>
    <tableColumn id="19" xr3:uid="{00000000-0010-0000-0100-000013000000}" name="Set G" dataDxfId="135" totalsRowDxfId="134">
      <calculatedColumnFormula>IF(Table1[[#This Row],[Criterion G]]="yes",2,IF(Table1[[#This Row],[Criterion G]]="somewhat",1,0))</calculatedColumnFormula>
    </tableColumn>
    <tableColumn id="21" xr3:uid="{00000000-0010-0000-0100-000015000000}" name="Set H" dataDxfId="133" totalsRowDxfId="132">
      <calculatedColumnFormula>IF(Table1[[#This Row],[Criterion H]]="yes",2,IF(Table1[[#This Row],[Criterion H]]="somewhat",1,0))</calculatedColumnFormula>
    </tableColumn>
    <tableColumn id="25" xr3:uid="{00000000-0010-0000-0100-000019000000}" name="Set I" dataDxfId="131" totalsRowDxfId="130">
      <calculatedColumnFormula>IF(Table1[[#This Row],[Criterion I]]="yes",2,IF(Table1[[#This Row],[Criterion I]]="somewhat",1,0))</calculatedColumnFormula>
    </tableColumn>
    <tableColumn id="6" xr3:uid="{00000000-0010-0000-0100-000006000000}" name="Set J" dataDxfId="129" totalsRowDxfId="128">
      <calculatedColumnFormula>IF(Table1[[#This Row],[Criterion J]]="yes",2,IF(Table1[[#This Row],[Criterion J]]="somewhat",1,0))</calculatedColumnFormula>
    </tableColumn>
    <tableColumn id="48" xr3:uid="{00000000-0010-0000-0100-000030000000}" name="Alignment Score with All Measure Sets" dataDxfId="127" totalsRowDxfId="126">
      <calculatedColumnFormula>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calculatedColumnFormula>
    </tableColumn>
    <tableColumn id="66" xr3:uid="{00000000-0010-0000-0100-000042000000}" name="Alignment Score with Commercial and State Measure Sets" dataDxfId="125" totalsRowDxfId="124">
      <calculatedColumnFormula>COUNTIF(Table1[[#This Row],[
Set A]:[
Set  B]],"*yes*")</calculatedColumnFormula>
    </tableColumn>
    <tableColumn id="33" xr3:uid="{00000000-0010-0000-0100-000021000000}" name="Alignment Score with Federal Measure Sets Focused on Ambulatory Care " dataDxfId="123" totalsRowDxfId="122">
      <calculatedColumnFormula>COUNTIF(Table1[[#This Row],[CMMI Primary Care First]:[
Core Quality Measures Collaborative Core Sets]],"*yes*")</calculatedColumnFormula>
    </tableColumn>
    <tableColumn id="65" xr3:uid="{00000000-0010-0000-0100-000041000000}" name="Alignment Score with National Hospital Measure Sets" dataDxfId="121" totalsRowDxfId="120">
      <calculatedColumnFormula>COUNTIF(Table1[[#This Row],[
CMS Hospital Value-Based Purchasing]:[
Joint Commission Performance  Measure List]],"*yes*")</calculatedColumnFormula>
    </tableColumn>
    <tableColumn id="16" xr3:uid="{00000000-0010-0000-0100-000010000000}" name="Alignment Score with National Hospital and Ambulatory Measure Sets" dataDxfId="119" totalsRowDxfId="118">
      <calculatedColumnFormula>COUNTIF(Table1[[#This Row],[
Catalyst for Payment Reform Employer-Purchaser Measure Set]],"*yes*")</calculatedColumnFormula>
    </tableColumn>
    <tableColumn id="68" xr3:uid="{00000000-0010-0000-0100-000044000000}" name="Alignment Score with Select State Measure Sets" dataDxfId="117" totalsRowDxfId="116">
      <calculatedColumnFormula>COUNTIF(Table1[[#This Row],[
California AMP Medi-Cal Managed Care Measure Set]:[
Washington State Common Measure Set for Health Care Quality and Cost 
]],"*yes*")</calculatedColumnFormula>
    </tableColumn>
    <tableColumn id="53" xr3:uid="{00000000-0010-0000-0100-000035000000}" name="_x000a_Set A" dataDxfId="115" totalsRowDxfId="114"/>
    <tableColumn id="61" xr3:uid="{00000000-0010-0000-0100-00003D000000}" name="_x000a_Set B" dataDxfId="113" totalsRowDxfId="112"/>
    <tableColumn id="62" xr3:uid="{00000000-0010-0000-0100-00003E000000}" name="_x000a_Set C" dataDxfId="111" totalsRowDxfId="110"/>
    <tableColumn id="63" xr3:uid="{00000000-0010-0000-0100-00003F000000}" name="_x000a_Set D" dataDxfId="109" totalsRowDxfId="108"/>
    <tableColumn id="64" xr3:uid="{00000000-0010-0000-0100-000040000000}" name="_x000a_Set E" dataDxfId="107" totalsRowDxfId="106"/>
    <tableColumn id="34" xr3:uid="{00000000-0010-0000-0100-000022000000}" name="_x000a_Set  A" dataDxfId="105" totalsRowDxfId="104"/>
    <tableColumn id="36" xr3:uid="{00000000-0010-0000-0100-000024000000}" name="_x000a_Set  B" dataDxfId="103" totalsRowDxfId="102"/>
    <tableColumn id="26" xr3:uid="{00000000-0010-0000-0100-00001A000000}" name="CMMI Primary Care First" dataDxfId="101" totalsRowDxfId="100">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calculatedColumnFormula>
    </tableColumn>
    <tableColumn id="38" xr3:uid="{00000000-0010-0000-0100-000026000000}" name="_x000a_CMS Core Set of Children’s Health Care Quality Measures for Medicaid and CHIP (Child Core Set)_x000a_" dataDxfId="99" totalsRowDxfId="98">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calculatedColumnFormula>
    </tableColumn>
    <tableColumn id="47" xr3:uid="{00000000-0010-0000-0100-00002F000000}" name="_x000a_CMS Core Set of Health Care Quality Measures for Adults Enrolled in Medicaid (Medicaid Adult Core Set)" dataDxfId="97" totalsRowDxfId="96">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calculatedColumnFormula>
    </tableColumn>
    <tableColumn id="31" xr3:uid="{00000000-0010-0000-0100-00001F000000}" name="_x000a_CMS Electronic Clinical Quality Measures (eCQMs)" dataDxfId="95" totalsRowDxfId="94">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calculatedColumnFormula>
    </tableColumn>
    <tableColumn id="44" xr3:uid="{00000000-0010-0000-0100-00002C000000}" name="_x000a_CMS Health Home Measure Set _x000a_" dataDxfId="93" totalsRowDxfId="92">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calculatedColumnFormula>
    </tableColumn>
    <tableColumn id="73" xr3:uid="{00000000-0010-0000-0100-000049000000}" name="_x000a_CMS Medicare Part C &amp; D Star Ratings Measures" dataDxfId="91" totalsRowDxfId="90">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calculatedColumnFormula>
    </tableColumn>
    <tableColumn id="22" xr3:uid="{00000000-0010-0000-0100-000016000000}" name="_x000a_CMS Medicare Shared Savings Program (MSSP) ACO and Next Generation ACO_x000a_" dataDxfId="89" totalsRowDxfId="88">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calculatedColumnFormula>
    </tableColumn>
    <tableColumn id="74" xr3:uid="{25598084-E522-4EC9-8469-030A3409533C}" name="_x000a_CMS Merit-based Incentive Payment System (MIPS)" dataDxfId="87" totalsRowDxfId="86">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calculatedColumnFormula>
    </tableColumn>
    <tableColumn id="76" xr3:uid="{00000000-0010-0000-0100-00004C000000}" name="_x000a_Core Quality Measures Collaborative Core Sets" dataDxfId="85" totalsRowDxfId="84">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calculatedColumnFormula>
    </tableColumn>
    <tableColumn id="20" xr3:uid="{00000000-0010-0000-0100-000014000000}" name="_x000a_CMS Hospital Value-Based Purchasing" dataDxfId="83" totalsRowDxfId="82">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calculatedColumnFormula>
    </tableColumn>
    <tableColumn id="27" xr3:uid="{00000000-0010-0000-0100-00001B000000}" name="_x000a_CMS Medicare Hospital Compare" dataDxfId="81" totalsRowDxfId="80">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calculatedColumnFormula>
    </tableColumn>
    <tableColumn id="78" xr3:uid="{00000000-0010-0000-0100-00004E000000}" name="_x000a_Joint Commission Performance  Measure List" dataDxfId="79" totalsRowDxfId="78">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calculatedColumnFormula>
    </tableColumn>
    <tableColumn id="79" xr3:uid="{00000000-0010-0000-0100-00004F000000}" name="_x000a_Catalyst for Payment Reform Employer-Purchaser Measure Set" dataDxfId="77" totalsRowDxfId="76">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calculatedColumnFormula>
    </tableColumn>
    <tableColumn id="80" xr3:uid="{00000000-0010-0000-0100-000050000000}" name="_x000a_California AMP Medi-Cal Managed Care Measure Set" dataDxfId="75" totalsRowDxfId="74">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calculatedColumnFormula>
    </tableColumn>
    <tableColumn id="85" xr3:uid="{00000000-0010-0000-0100-000055000000}" name="_x000a_Massachusetts Aligned Measure Set" dataDxfId="73" totalsRowDxfId="72">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calculatedColumnFormula>
    </tableColumn>
    <tableColumn id="71" xr3:uid="{79A86899-A7CC-454F-8AC3-21CD7235B0DB}" name="_x000a_Minnesota Integrated Health Partnership Measures" dataDxfId="71" totalsRowDxfId="70">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calculatedColumnFormula>
    </tableColumn>
    <tableColumn id="69" xr3:uid="{00000000-0010-0000-0100-000045000000}" name="_x000a_Oregon CCO Incentive Measures_x000a_" dataDxfId="69" totalsRowDxfId="68">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calculatedColumnFormula>
    </tableColumn>
    <tableColumn id="70" xr3:uid="{00000000-0010-0000-0100-000046000000}" name="_x000a_Rhode Island OHIC Aligned Measure Set for ACOs_x000a__x000a__x000a_" dataDxfId="67" totalsRowDxfId="66">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calculatedColumnFormula>
    </tableColumn>
    <tableColumn id="40" xr3:uid="{00000000-0010-0000-0100-000028000000}" name="_x000a_Washington State Common Measure Set for Health Care Quality and Cost _x000a__x000a__x000a_" dataDxfId="65" totalsRowDxfId="64">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calculatedColumnFormula>
    </tableColumn>
    <tableColumn id="86" xr3:uid="{00000000-0010-0000-0100-000056000000}" name="_x000a_Washington State Common Measure Set for Health Care Quality and Cost _x000a__x000a_" dataDxfId="63" totalsRowDxfId="62">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2:N54" totalsRowShown="0" headerRowDxfId="58" dataDxfId="56" headerRowBorderDxfId="57" tableBorderDxfId="55" totalsRowBorderDxfId="54">
  <autoFilter ref="A2:N54" xr:uid="{00000000-0009-0000-0100-000002000000}"/>
  <sortState xmlns:xlrd2="http://schemas.microsoft.com/office/spreadsheetml/2017/richdata2" ref="A2:M53">
    <sortCondition ref="A1:A53"/>
  </sortState>
  <tableColumns count="14">
    <tableColumn id="1" xr3:uid="{00000000-0010-0000-0200-000001000000}" name="#" dataDxfId="53">
      <calculatedColumnFormula>'CT Aligned Measure Set'!A6</calculatedColumnFormula>
    </tableColumn>
    <tableColumn id="2" xr3:uid="{00000000-0010-0000-0200-000002000000}" name="Measure Name" dataDxfId="52">
      <calculatedColumnFormula>IF(VLOOKUP(Table2[[#This Row],['#]],Table1[[#Headers],[#Data]],2,FALSE)=0,"",VLOOKUP(Table2[[#This Row],['#]],Table1[[#Headers],[#Data]],2,FALSE))</calculatedColumnFormula>
    </tableColumn>
    <tableColumn id="13" xr3:uid="{00000000-0010-0000-0200-00000D000000}" name="NQF Number" dataDxfId="51">
      <calculatedColumnFormula>IF(VLOOKUP(Table2[[#This Row],['#]],Table1[[#Headers],[#Data]],3,FALSE)=0,"",VLOOKUP(Table2[[#This Row],['#]],Table1[[#Headers],[#Data]],3,FALSE))</calculatedColumnFormula>
    </tableColumn>
    <tableColumn id="3" xr3:uid="{00000000-0010-0000-0200-000003000000}" name="Steward" dataDxfId="50">
      <calculatedColumnFormula>IF(VLOOKUP(Table2[[#This Row],['#]],Table1[[#Headers],[#Data]],5,FALSE)=0,"",VLOOKUP(Table2[[#This Row],['#]],Table1[[#Headers],[#Data]],5,FALSE))</calculatedColumnFormula>
    </tableColumn>
    <tableColumn id="4" xr3:uid="{00000000-0010-0000-0200-000004000000}" name="Domain" dataDxfId="49">
      <calculatedColumnFormula>IF(VLOOKUP(Table2[[#This Row],['#]],Table1[[#Headers],[#Data]],9,FALSE)=0,"",VLOOKUP(Table2[[#This Row],['#]],Table1[[#Headers],[#Data]],9,FALSE))</calculatedColumnFormula>
    </tableColumn>
    <tableColumn id="5" xr3:uid="{00000000-0010-0000-0200-000005000000}" name="Condition" dataDxfId="48">
      <calculatedColumnFormula>IF(VLOOKUP(Table2[[#This Row],['#]],Table1[[#Headers],[#Data]],10,FALSE)=0,"",VLOOKUP(Table2[[#This Row],['#]],Table1[[#Headers],[#Data]],10,FALSE))</calculatedColumnFormula>
    </tableColumn>
    <tableColumn id="6" xr3:uid="{00000000-0010-0000-0200-000006000000}" name="Measure Type" dataDxfId="47">
      <calculatedColumnFormula>IF(VLOOKUP(Table2[[#This Row],['#]],Table1[[#Headers],[#Data]],11,FALSE)=0,"",VLOOKUP(Table2[[#This Row],['#]],Table1[[#Headers],[#Data]],11,FALSE))</calculatedColumnFormula>
    </tableColumn>
    <tableColumn id="7" xr3:uid="{00000000-0010-0000-0200-000007000000}" name="Populations" dataDxfId="46">
      <calculatedColumnFormula>IF(VLOOKUP(Table2[[#This Row],['#]],Table1[[#Headers],[#Data]],12,FALSE)=0,"",VLOOKUP(Table2[[#This Row],['#]],Table1[[#Headers],[#Data]],12,FALSE))</calculatedColumnFormula>
    </tableColumn>
    <tableColumn id="8" xr3:uid="{00000000-0010-0000-0200-000008000000}" name="Data Source" dataDxfId="45">
      <calculatedColumnFormula>IF(VLOOKUP(Table2[[#This Row],['#]],Table1[[#Headers],[#Data]],13,FALSE)=0,"",VLOOKUP(Table2[[#This Row],['#]],Table1[[#Headers],[#Data]],13,FALSE))</calculatedColumnFormula>
    </tableColumn>
    <tableColumn id="14" xr3:uid="{FAA371D9-C639-4907-A2B3-C1B3443668B6}" name="Disparities-sensitive Status" dataDxfId="44">
      <calculatedColumnFormula>IF(VLOOKUP(Table2[[#This Row],['#]],Table1[[#Headers],[#Data]],14,FALSE)=0,"",VLOOKUP(Table2[[#This Row],['#]],Table1[[#Headers],[#Data]],14,FALSE))</calculatedColumnFormula>
    </tableColumn>
    <tableColumn id="9" xr3:uid="{00000000-0010-0000-0200-000009000000}" name="Recommended for Inclusion" dataDxfId="43"/>
    <tableColumn id="10" xr3:uid="{00000000-0010-0000-0200-00000A000000}" name="Total Selection Criteria Points" dataDxfId="42">
      <calculatedColumnFormula>+IF(VLOOKUP(Table2[[#This Row],['#]],Table1[[#Headers],[#Data]],19,FALSE)=0,"",VLOOKUP(Table2[[#This Row],['#]],Table1[[#Headers],[#Data]],19,FALSE))</calculatedColumnFormula>
    </tableColumn>
    <tableColumn id="11" xr3:uid="{00000000-0010-0000-0200-00000B000000}" name="Aligned with other measure sets?" dataDxfId="41">
      <calculatedColumnFormula>+IF(VLOOKUP(Table2[[#This Row],['#]],Table1[[#Headers],[#Data]],50,FALSE)=0,"",VLOOKUP(Table2[[#This Row],['#]],Table1[[#Headers],[#Data]],50,FALSE))</calculatedColumnFormula>
    </tableColumn>
    <tableColumn id="12" xr3:uid="{00000000-0010-0000-0200-00000C000000}" name="Comments" dataDxfId="4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48" displayName="Table48" ref="A3:AI845" totalsRowShown="0" dataDxfId="38" headerRowBorderDxfId="39" tableBorderDxfId="37">
  <autoFilter ref="A3:AI845" xr:uid="{00000000-0009-0000-0100-000003000000}"/>
  <sortState xmlns:xlrd2="http://schemas.microsoft.com/office/spreadsheetml/2017/richdata2" ref="A4:AI823">
    <sortCondition ref="A3:A823"/>
  </sortState>
  <tableColumns count="35">
    <tableColumn id="22" xr3:uid="{00000000-0010-0000-0300-000016000000}" name="BV Library #" dataDxfId="36"/>
    <tableColumn id="1" xr3:uid="{00000000-0010-0000-0300-000001000000}" name="Measure Name" dataDxfId="35"/>
    <tableColumn id="2" xr3:uid="{00000000-0010-0000-0300-000002000000}" name="NQF #" dataDxfId="34"/>
    <tableColumn id="48" xr3:uid="{00000000-0010-0000-0300-000030000000}" name="NQF Endorsement Status as of February 2023" dataDxfId="33"/>
    <tableColumn id="38" xr3:uid="{00000000-0010-0000-0300-000026000000}" name="Steward" dataDxfId="32"/>
    <tableColumn id="21" xr3:uid="{00000000-0010-0000-0300-000015000000}" name="CMS Quality ID" dataDxfId="31"/>
    <tableColumn id="37" xr3:uid="{00000000-0010-0000-0300-000025000000}" name="CMS eCQM ID as of March 2023" dataDxfId="30"/>
    <tableColumn id="4" xr3:uid="{00000000-0010-0000-0300-000004000000}" name="Description" dataDxfId="29"/>
    <tableColumn id="30" xr3:uid="{00000000-0010-0000-0300-00001E000000}" name="Domain" dataDxfId="28"/>
    <tableColumn id="29" xr3:uid="{00000000-0010-0000-0300-00001D000000}" name="Condition" dataDxfId="27"/>
    <tableColumn id="28" xr3:uid="{00000000-0010-0000-0300-00001C000000}" name="Measure Type" dataDxfId="26"/>
    <tableColumn id="12" xr3:uid="{00000000-0010-0000-0300-00000C000000}" name="Populations" dataDxfId="25"/>
    <tableColumn id="20" xr3:uid="{00000000-0010-0000-0300-000014000000}" name="Data Source" dataDxfId="24"/>
    <tableColumn id="15" xr3:uid="{458F7288-FD25-44AA-89AE-BC7A20C0FCD6}" name="Disparities-sensitive Status" dataDxfId="23"/>
    <tableColumn id="5" xr3:uid="{00000000-0010-0000-0300-000005000000}" name="Count of Federal Programs used by:" dataDxfId="22"/>
    <tableColumn id="11" xr3:uid="{00000000-0010-0000-0300-00000B000000}" name="CMMI Primary Care First_x000a__x000a__x000a__x000a_Version Date: CY 2023" dataDxfId="21"/>
    <tableColumn id="6" xr3:uid="{00000000-0010-0000-0300-000006000000}" name="CMS Core Set of Children’s Health Care Quality Measures for Medicaid and CHIP (Child Core Set)_x000a__x000a_Version Date: CY 2023 &amp; 2024" dataDxfId="20"/>
    <tableColumn id="9" xr3:uid="{00000000-0010-0000-0300-000009000000}" name="CMS Core Set of Health Care Quality Measures for Adults Enrolled in Medicaid (Medicaid Adult Core Set)_x000a__x000a_Version Date: CY 2023 &amp; 2024" dataDxfId="19"/>
    <tableColumn id="14" xr3:uid="{00000000-0010-0000-0300-00000E000000}" name="CMS Electronic Clinical Quality Measures (eCQMs) for Eligible Professionals (EP)/Eligible Clinicians_x000a__x000a_Version Date: CY 2023" dataDxfId="18"/>
    <tableColumn id="8" xr3:uid="{00000000-0010-0000-0300-000008000000}" name="CMS Health Home Measure Set _x000a__x000a__x000a__x000a_Version Date: FY 2023" dataDxfId="17"/>
    <tableColumn id="26" xr3:uid="{00000000-0010-0000-0300-00001A000000}" name="CMS Medicare Part C &amp; D Star Ratings Measures_x000a__x000a__x000a_Version Date: Contract Year 2023" dataDxfId="16"/>
    <tableColumn id="10" xr3:uid="{00000000-0010-0000-0300-00000A000000}" name="CMS Medicare Shared Savings Program (MSSP) ACO and Next Generation ACO_x000a__x000a_Version Date: CY 2023" dataDxfId="15"/>
    <tableColumn id="32" xr3:uid="{00000000-0010-0000-0300-000020000000}" name="CMS Merit-based Incentive Payment System (MIPS)_x000a__x000a__x000a_Version Date: CY 2023" dataDxfId="14"/>
    <tableColumn id="24" xr3:uid="{81CF8436-93B4-44F1-B82D-76CBAF00939D}" name="Core Quality Measures Collaborative Core Sets_x000a__x000a__x000a_Version Date: January 2022" dataDxfId="13"/>
    <tableColumn id="18" xr3:uid="{00000000-0010-0000-0300-000012000000}" name="CMS Hospital Value-Based Purchasing_x000a__x000a__x000a_Version Date: FY 2022" dataDxfId="12"/>
    <tableColumn id="17" xr3:uid="{00000000-0010-0000-0300-000011000000}" name="CMS Medicare Hospital Compare_x000a__x000a__x000a__x000a_Version Date: January 2023" dataDxfId="11"/>
    <tableColumn id="33" xr3:uid="{00000000-0010-0000-0300-000021000000}" name="Joint Commission Performance  Measure List_x000a__x000a__x000a_Version Date: CY 2023" dataDxfId="10"/>
    <tableColumn id="7" xr3:uid="{00000000-0010-0000-0300-000007000000}" name="Catalyst for Payment Reform Employer-Purchaser Measure Set_x000a__x000a__x000a_Version Date: October 2015" dataDxfId="9"/>
    <tableColumn id="35" xr3:uid="{00000000-0010-0000-0300-000023000000}" name="California AMP Medi-Cal Managed Care Measure Set_x000a__x000a__x000a_Version Date: CY 2023" dataDxfId="8"/>
    <tableColumn id="19" xr3:uid="{00000000-0010-0000-0300-000013000000}" name="Massachusetts Aligned Measure Set_x000a__x000a__x000a_Version Date: CY 2023" dataDxfId="7"/>
    <tableColumn id="13" xr3:uid="{9F589460-94B1-4DCB-AF99-A60FB9E7CB85}" name="Minnesota Integrated Health Partnership Measures_x000a__x000a__x000a_Version Date: CY 2023" dataDxfId="6"/>
    <tableColumn id="3" xr3:uid="{00000000-0010-0000-0300-000003000000}" name="Oregon CCO Incentive Measures _x000a__x000a__x000a__x000a_Version Date: CY 2023" dataDxfId="5"/>
    <tableColumn id="23" xr3:uid="{00000000-0010-0000-0300-000017000000}" name="Rhode Island OHIC Aligned Measure Set for ACOs_x000a__x000a__x000a_Version Date: CY 2023" dataDxfId="4"/>
    <tableColumn id="16" xr3:uid="{00000000-0010-0000-0300-000010000000}" name="Washington State Common Measure Set for Health Care Quality and Cost_x000a__x000a_Version Date: CY 2023" dataDxfId="3"/>
    <tableColumn id="27" xr3:uid="{00000000-0010-0000-0300-00001B000000}" name="Washington State Common Measure Set for Health Care Quality and Cost_x000a__x000a_Version Date: CY 2024" dataDxfId="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3" displayName="Table3" ref="A2:C16" totalsRowShown="0">
  <autoFilter ref="A2:C16" xr:uid="{00000000-0009-0000-0100-000005000000}"/>
  <tableColumns count="3">
    <tableColumn id="1" xr3:uid="{00000000-0010-0000-0400-000001000000}" name="selection_criteria"/>
    <tableColumn id="2" xr3:uid="{00000000-0010-0000-0400-000002000000}" name="Column1"/>
    <tableColumn id="3" xr3:uid="{00000000-0010-0000-0400-000003000000}" name="details">
      <calculatedColumnFormula>CONCATENATE(Table3[[#This Row],[Column1]],Table3[[#This Row],[selection_criteria]])</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apps.nccd.cdc.gov/BRFSS/list.asp?cat=PA&amp;yr=2011&amp;qkey=8291&amp;state=All" TargetMode="External"/><Relationship Id="rId2" Type="http://schemas.openxmlformats.org/officeDocument/2006/relationships/hyperlink" Target="http://apps.nccd.cdc.gov/YouthOnline/ServerRedirect.aspx" TargetMode="External"/><Relationship Id="rId1" Type="http://schemas.openxmlformats.org/officeDocument/2006/relationships/hyperlink" Target="http://www.cdc.gov/healthyyouth/schoolhealth/index.htm" TargetMode="External"/><Relationship Id="rId6" Type="http://schemas.openxmlformats.org/officeDocument/2006/relationships/table" Target="../tables/table4.xml"/><Relationship Id="rId5" Type="http://schemas.openxmlformats.org/officeDocument/2006/relationships/printerSettings" Target="../printerSettings/printerSettings3.bin"/><Relationship Id="rId4" Type="http://schemas.openxmlformats.org/officeDocument/2006/relationships/hyperlink" Target="http://www.cdc.gov/nutrition/downloads/State-Indicator-Report-Fruits-Vegetables-2013.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medicaid.gov/medicaid/quality-of-care/performance-measurement/adult-and-child-health-care-quality-measures/childrens-health-care-quality-measures/index.html" TargetMode="External"/><Relationship Id="rId18" Type="http://schemas.openxmlformats.org/officeDocument/2006/relationships/hyperlink" Target="https://www.catalyze.org/product/cpr-employer-purchaser-guide-quality-measure-selection/" TargetMode="External"/><Relationship Id="rId26" Type="http://schemas.openxmlformats.org/officeDocument/2006/relationships/hyperlink" Target="https://www.medicaid.gov/state-resource-center/medicaid-state-technical-assistance/downloads/2022-health-home-core-set.pdf" TargetMode="External"/><Relationship Id="rId39" Type="http://schemas.openxmlformats.org/officeDocument/2006/relationships/hyperlink" Target="https://www.hca.wa.gov/assets/program/washington-state-common-measures.pdf" TargetMode="External"/><Relationship Id="rId21" Type="http://schemas.openxmlformats.org/officeDocument/2006/relationships/hyperlink" Target="https://www.cms.gov/Medicare/Quality-Initiatives-Patient-Assessment-Instruments/QualityMeasures/Downloads/ACO-and-PCMH-Primary-Care-Measures.pdf" TargetMode="External"/><Relationship Id="rId34" Type="http://schemas.openxmlformats.org/officeDocument/2006/relationships/hyperlink" Target="https://www.iha.org/performance-measurement/amp-program/measure-set/" TargetMode="External"/><Relationship Id="rId7" Type="http://schemas.openxmlformats.org/officeDocument/2006/relationships/hyperlink" Target="https://www.jointcommission.org/measurement/measures/" TargetMode="External"/><Relationship Id="rId12" Type="http://schemas.openxmlformats.org/officeDocument/2006/relationships/hyperlink" Target="http://www.hca.wa.gov/about-hca/healthier-washington/performance-measures" TargetMode="External"/><Relationship Id="rId17" Type="http://schemas.openxmlformats.org/officeDocument/2006/relationships/hyperlink" Target="https://mn.gov/dhs/partners-and-providers/grants-rfps/integrated-health-partnerships/" TargetMode="External"/><Relationship Id="rId25" Type="http://schemas.openxmlformats.org/officeDocument/2006/relationships/hyperlink" Target="https://ecqi.healthit.gov/sites/default/files/EP-EC-Measures-Table-2021-05.pdf" TargetMode="External"/><Relationship Id="rId33" Type="http://schemas.openxmlformats.org/officeDocument/2006/relationships/hyperlink" Target="https://iha.org/wp-content/uploads/2021/12/MY-2022-AMP-Measure-Set-v1.2.pdf" TargetMode="External"/><Relationship Id="rId38" Type="http://schemas.openxmlformats.org/officeDocument/2006/relationships/hyperlink" Target="https://www.oregon.gov/oha/HPA/ANALYTICS/CCOMetrics/CCO-All-Measures-Matrix.pdf" TargetMode="External"/><Relationship Id="rId2" Type="http://schemas.openxmlformats.org/officeDocument/2006/relationships/hyperlink" Target="https://www.cms.gov/Regulations-and-Guidance/Legislation/EHRIncentivePrograms/eCQM_Library.html" TargetMode="External"/><Relationship Id="rId16" Type="http://schemas.openxmlformats.org/officeDocument/2006/relationships/hyperlink" Target="https://www.iha.org/performance-measurement/amp-program/measure-set/" TargetMode="External"/><Relationship Id="rId20" Type="http://schemas.openxmlformats.org/officeDocument/2006/relationships/hyperlink" Target="https://innovation.cms.gov/media/document/pcf-py22-payment-meth-vol1" TargetMode="External"/><Relationship Id="rId29" Type="http://schemas.openxmlformats.org/officeDocument/2006/relationships/hyperlink" Target="https://www.cms.gov/files/document/2022-star-ratings-fact-sheet1082021.pdf" TargetMode="External"/><Relationship Id="rId1" Type="http://schemas.openxmlformats.org/officeDocument/2006/relationships/hyperlink" Target="https://www.cms.gov/Medicare/Medicare-Fee-for-Service-Payment/sharedsavingsprogram/Quality-Measures-Standards.html" TargetMode="External"/><Relationship Id="rId6" Type="http://schemas.openxmlformats.org/officeDocument/2006/relationships/hyperlink" Target="https://qpp.cms.gov/about/qpp-overview" TargetMode="External"/><Relationship Id="rId11" Type="http://schemas.openxmlformats.org/officeDocument/2006/relationships/hyperlink" Target="https://www.cms.gov/medicare/quality-initiatives-patient-assessment-instruments/hospitalqualityinits/hospitalcompare.html" TargetMode="External"/><Relationship Id="rId24" Type="http://schemas.openxmlformats.org/officeDocument/2006/relationships/hyperlink" Target="https://www.medicaid.gov/medicaid/quality-of-care/downloads/2022-adult-core-set.pdf" TargetMode="External"/><Relationship Id="rId32" Type="http://schemas.openxmlformats.org/officeDocument/2006/relationships/hyperlink" Target="https://iha.org/wp-content/uploads/2021/12/MY-2022-AMP-Measure-Set-v1.2.pdf" TargetMode="External"/><Relationship Id="rId37" Type="http://schemas.openxmlformats.org/officeDocument/2006/relationships/hyperlink" Target="https://mn.gov/dhs/assets/2022-ihp-rfp-appendix-f2_tcm1053-488959.pdf" TargetMode="External"/><Relationship Id="rId40" Type="http://schemas.openxmlformats.org/officeDocument/2006/relationships/printerSettings" Target="../printerSettings/printerSettings4.bin"/><Relationship Id="rId5" Type="http://schemas.openxmlformats.org/officeDocument/2006/relationships/hyperlink" Target="http://www.cms.gov/Medicare/Prescription-Drug-Coverage/PrescriptionDrugCovGenIn/PerformanceData.html" TargetMode="External"/><Relationship Id="rId15" Type="http://schemas.openxmlformats.org/officeDocument/2006/relationships/hyperlink" Target="https://www.jointcommission.org/-/media/tjc/documents/measurement/oryx/cy2021-oryx-reporting-requirements-oct2020.pdf" TargetMode="External"/><Relationship Id="rId23" Type="http://schemas.openxmlformats.org/officeDocument/2006/relationships/hyperlink" Target="https://www.medicaid.gov/medicaid/quality-of-care/downloads/2022-child-core-set.pdf" TargetMode="External"/><Relationship Id="rId28" Type="http://schemas.openxmlformats.org/officeDocument/2006/relationships/hyperlink" Target="https://data.cms.gov/provider-data/sites/default/files/data_dictionaries/hospital/HospitalCompare-DataDictionary.pdf(summary%20of%20changes%20on%20pages%2096-99)" TargetMode="External"/><Relationship Id="rId36" Type="http://schemas.openxmlformats.org/officeDocument/2006/relationships/hyperlink" Target="https://www.mass.gov/doc/2022-measures-and-implementation-parameters-0/download" TargetMode="External"/><Relationship Id="rId10" Type="http://schemas.openxmlformats.org/officeDocument/2006/relationships/hyperlink" Target="https://www.qualitynet.org/inpatient/hvbp" TargetMode="External"/><Relationship Id="rId19" Type="http://schemas.openxmlformats.org/officeDocument/2006/relationships/hyperlink" Target="https://innovation.cms.gov/innovation-models/primary-care-first-model-options" TargetMode="External"/><Relationship Id="rId31" Type="http://schemas.openxmlformats.org/officeDocument/2006/relationships/hyperlink" Target="https://qpp.cms.gov/mips/explore-measures?tab=qualityMeasures&amp;py=2022" TargetMode="External"/><Relationship Id="rId4" Type="http://schemas.openxmlformats.org/officeDocument/2006/relationships/hyperlink" Target="https://www.catalyze.org/product/quality-measures-matter-2/" TargetMode="External"/><Relationship Id="rId9" Type="http://schemas.openxmlformats.org/officeDocument/2006/relationships/hyperlink" Target="https://www.medicaid.gov/medicaid/quality-of-care/performance-measurement/adult-and-child-health-care-quality-measures/adult-core-set/index.html" TargetMode="External"/><Relationship Id="rId14" Type="http://schemas.openxmlformats.org/officeDocument/2006/relationships/hyperlink" Target="https://www.medicaid.gov/resources-for-states/medicaid-state-technical-assistance/health-home-information-resource-center/health-home-quality-reporting/index.html" TargetMode="External"/><Relationship Id="rId22" Type="http://schemas.openxmlformats.org/officeDocument/2006/relationships/hyperlink" Target="http://www.ohic.ri.gov/documents/2021/November/Measure%20Alignment/New/2022%20OHIC%20Aligned%20Measure%20Sets%20Updated%202021%2011-1.pdf" TargetMode="External"/><Relationship Id="rId27" Type="http://schemas.openxmlformats.org/officeDocument/2006/relationships/hyperlink" Target="https://qualitynet.cms.gov/inpatient/hvbp/measures" TargetMode="External"/><Relationship Id="rId30" Type="http://schemas.openxmlformats.org/officeDocument/2006/relationships/hyperlink" Target="https://qpp.cms.gov/mips/app-quality-requirements?py=2022" TargetMode="External"/><Relationship Id="rId35" Type="http://schemas.openxmlformats.org/officeDocument/2006/relationships/hyperlink" Target="https://www.mass.gov/info-details/eohhs-quality-measure-alignment-taskforce" TargetMode="External"/><Relationship Id="rId8" Type="http://schemas.openxmlformats.org/officeDocument/2006/relationships/hyperlink" Target="https://www.oregon.gov/oha/HPA/ANALYTICS/Pages/CCO-Metrics.aspx" TargetMode="External"/><Relationship Id="rId3" Type="http://schemas.openxmlformats.org/officeDocument/2006/relationships/hyperlink" Target="http://www.ohic.ri.gov/ohic-measure%20alignment.php"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V68"/>
  <sheetViews>
    <sheetView workbookViewId="0">
      <selection sqref="A1:D1"/>
    </sheetView>
  </sheetViews>
  <sheetFormatPr defaultColWidth="8.85546875" defaultRowHeight="15"/>
  <cols>
    <col min="1" max="1" width="8.85546875" style="1"/>
    <col min="2" max="3" width="34.7109375" style="6" customWidth="1"/>
    <col min="4" max="4" width="12.42578125" style="6" customWidth="1"/>
    <col min="5" max="5" width="15.28515625" style="6" customWidth="1"/>
    <col min="6" max="12" width="17.42578125" style="1" customWidth="1"/>
    <col min="13" max="13" width="19.7109375" style="6" bestFit="1" customWidth="1"/>
    <col min="14" max="14" width="18.140625" style="6" customWidth="1"/>
    <col min="15" max="15" width="13" customWidth="1"/>
    <col min="16" max="16" width="13.42578125" customWidth="1"/>
    <col min="17" max="17" width="13.7109375" customWidth="1"/>
    <col min="18" max="18" width="17.140625" customWidth="1"/>
    <col min="19" max="19" width="18.7109375" customWidth="1"/>
    <col min="20" max="20" width="14.42578125" customWidth="1"/>
    <col min="21" max="21" width="13.140625" customWidth="1"/>
    <col min="22" max="22" width="14.140625" customWidth="1"/>
  </cols>
  <sheetData>
    <row r="1" spans="1:22" ht="36.75" customHeight="1">
      <c r="A1" s="204" t="s">
        <v>23</v>
      </c>
      <c r="B1" s="205"/>
      <c r="C1" s="205"/>
      <c r="D1" s="205"/>
      <c r="E1" s="15" t="s">
        <v>22</v>
      </c>
      <c r="F1" s="201" t="s">
        <v>108</v>
      </c>
      <c r="G1" s="202"/>
      <c r="H1" s="202"/>
      <c r="I1" s="202"/>
      <c r="J1" s="202"/>
      <c r="K1" s="202"/>
      <c r="L1" s="202"/>
      <c r="M1" s="203" t="s">
        <v>24</v>
      </c>
      <c r="N1" s="202"/>
      <c r="O1" s="202"/>
      <c r="P1" s="202"/>
      <c r="Q1" s="202"/>
      <c r="R1" s="202"/>
      <c r="S1" s="202"/>
      <c r="T1" s="202"/>
      <c r="U1" s="202"/>
      <c r="V1" s="202"/>
    </row>
    <row r="2" spans="1:22" s="14" customFormat="1" ht="199.5">
      <c r="A2" s="10" t="s">
        <v>14</v>
      </c>
      <c r="B2" s="11" t="s">
        <v>0</v>
      </c>
      <c r="C2" s="11" t="s">
        <v>25</v>
      </c>
      <c r="D2" s="11" t="s">
        <v>3</v>
      </c>
      <c r="E2" s="12" t="s">
        <v>17</v>
      </c>
      <c r="F2" s="13" t="s">
        <v>109</v>
      </c>
      <c r="G2" s="13" t="s">
        <v>110</v>
      </c>
      <c r="H2" s="13" t="s">
        <v>111</v>
      </c>
      <c r="I2" s="13" t="s">
        <v>114</v>
      </c>
      <c r="J2" s="13" t="s">
        <v>115</v>
      </c>
      <c r="K2" s="13" t="s">
        <v>112</v>
      </c>
      <c r="L2" s="13" t="s">
        <v>113</v>
      </c>
      <c r="M2" s="13" t="s">
        <v>117</v>
      </c>
      <c r="N2" s="13" t="s">
        <v>118</v>
      </c>
      <c r="O2" s="13" t="s">
        <v>119</v>
      </c>
      <c r="P2" s="13" t="s">
        <v>120</v>
      </c>
      <c r="Q2" s="13" t="s">
        <v>121</v>
      </c>
      <c r="R2" s="13" t="s">
        <v>122</v>
      </c>
      <c r="S2" s="13" t="s">
        <v>123</v>
      </c>
      <c r="T2" s="13" t="s">
        <v>124</v>
      </c>
      <c r="U2" s="13" t="s">
        <v>125</v>
      </c>
      <c r="V2" s="13" t="s">
        <v>126</v>
      </c>
    </row>
    <row r="3" spans="1:22">
      <c r="A3" s="3" t="e">
        <f>Table1[[#This Row],['#]]</f>
        <v>#VALUE!</v>
      </c>
      <c r="B3" s="2" t="e">
        <f>Table1[[#This Row],[Measure Name]]</f>
        <v>#VALUE!</v>
      </c>
      <c r="C3" s="16" t="e">
        <f>Table1[[#This Row],[NQF Number]]</f>
        <v>#VALUE!</v>
      </c>
      <c r="D3" s="3" t="e">
        <f>Table1[[#This Row],[Steward]]</f>
        <v>#VALUE!</v>
      </c>
      <c r="E3" s="2" t="e">
        <f>COUNTIF(#REF!,"Yes")</f>
        <v>#REF!</v>
      </c>
      <c r="F3" s="5" t="s">
        <v>1</v>
      </c>
      <c r="G3" s="5"/>
      <c r="H3" s="5"/>
      <c r="I3" s="5"/>
      <c r="J3" s="5"/>
      <c r="K3" s="5"/>
      <c r="L3" s="5"/>
      <c r="M3" s="2" t="e">
        <f>IF(Table15[[#This Row],[NQF Number]]&gt;0,IF(ISNA(VLOOKUP(Table15[[#This Row],[NQF Number]],#REF!,5,FALSE))=TRUE,"Not Found",VLOOKUP(Table15[[#This Row],[NQF Number]],#REF!,5,FALSE)),"No NQF Number")</f>
        <v>#VALUE!</v>
      </c>
      <c r="N3" s="3"/>
      <c r="O3" s="3"/>
      <c r="P3" s="3"/>
      <c r="Q3" s="3"/>
      <c r="R3" s="3"/>
      <c r="S3" s="3"/>
      <c r="T3" s="3"/>
      <c r="U3" s="3"/>
      <c r="V3" s="3"/>
    </row>
    <row r="4" spans="1:22">
      <c r="A4" s="3" t="e">
        <f>Table1[[#This Row],['#]]</f>
        <v>#VALUE!</v>
      </c>
      <c r="B4" s="2" t="e">
        <f>Table1[[#This Row],[Measure Name]]</f>
        <v>#VALUE!</v>
      </c>
      <c r="C4" s="16" t="e">
        <f>Table1[[#This Row],[NQF Number]]</f>
        <v>#VALUE!</v>
      </c>
      <c r="D4" s="3" t="e">
        <f>Table1[[#This Row],[Steward]]</f>
        <v>#VALUE!</v>
      </c>
      <c r="E4" s="2" t="e">
        <f>COUNTIF(#REF!,"Yes")</f>
        <v>#REF!</v>
      </c>
      <c r="F4" s="5"/>
      <c r="G4" s="5"/>
      <c r="H4" s="5"/>
      <c r="I4" s="5"/>
      <c r="J4" s="5"/>
      <c r="K4" s="5"/>
      <c r="L4" s="5"/>
      <c r="M4" s="2" t="e">
        <f>IF(Table15[[#This Row],[NQF Number]]&gt;0,IF(ISNA(VLOOKUP(Table15[[#This Row],[NQF Number]],#REF!,5,FALSE))=TRUE,"Not Found",VLOOKUP(Table15[[#This Row],[NQF Number]],#REF!,5,FALSE)),"No NQF Number")</f>
        <v>#VALUE!</v>
      </c>
      <c r="N4" s="3"/>
      <c r="O4" s="3"/>
      <c r="P4" s="3"/>
      <c r="Q4" s="3"/>
      <c r="R4" s="3"/>
      <c r="S4" s="3"/>
      <c r="T4" s="3"/>
      <c r="U4" s="3"/>
      <c r="V4" s="3"/>
    </row>
    <row r="5" spans="1:22">
      <c r="A5" s="3" t="e">
        <f>Table1[[#This Row],['#]]</f>
        <v>#VALUE!</v>
      </c>
      <c r="B5" s="2" t="e">
        <f>Table1[[#This Row],[Measure Name]]</f>
        <v>#VALUE!</v>
      </c>
      <c r="C5" s="16" t="e">
        <f>Table1[[#This Row],[NQF Number]]</f>
        <v>#VALUE!</v>
      </c>
      <c r="D5" s="3" t="e">
        <f>Table1[[#This Row],[Steward]]</f>
        <v>#VALUE!</v>
      </c>
      <c r="E5" s="2" t="e">
        <f>COUNTIF(#REF!,"Yes")</f>
        <v>#REF!</v>
      </c>
      <c r="F5" s="3"/>
      <c r="G5" s="3"/>
      <c r="H5" s="3"/>
      <c r="I5" s="3"/>
      <c r="J5" s="3"/>
      <c r="K5" s="3"/>
      <c r="L5" s="3"/>
      <c r="M5" s="2" t="e">
        <f>IF(Table15[[#This Row],[NQF Number]]&gt;0,IF(ISNA(VLOOKUP(Table15[[#This Row],[NQF Number]],#REF!,5,FALSE))=TRUE,"Not Found",VLOOKUP(Table15[[#This Row],[NQF Number]],#REF!,5,FALSE)),"No NQF Number")</f>
        <v>#VALUE!</v>
      </c>
      <c r="N5" s="5"/>
      <c r="O5" s="3"/>
      <c r="P5" s="3"/>
      <c r="Q5" s="3"/>
      <c r="R5" s="3"/>
      <c r="S5" s="3"/>
      <c r="T5" s="3"/>
      <c r="U5" s="3"/>
      <c r="V5" s="3"/>
    </row>
    <row r="6" spans="1:22" ht="60">
      <c r="A6" s="3">
        <f>Table1[[#This Row],['#]]</f>
        <v>1</v>
      </c>
      <c r="B6" s="2" t="str">
        <f>Table1[[#This Row],[Measure Name]]</f>
        <v>Child and Adolescent Well-Care Visits</v>
      </c>
      <c r="C6" s="16" t="str">
        <f>Table1[[#This Row],[NQF Number]]</f>
        <v>NA</v>
      </c>
      <c r="D6" s="3" t="str">
        <f>Table1[[#This Row],[Steward]]</f>
        <v>National Committee for Quality Assurance</v>
      </c>
      <c r="E6" s="2" t="e">
        <f>COUNTIF(#REF!,"Yes")</f>
        <v>#REF!</v>
      </c>
      <c r="F6" s="5"/>
      <c r="G6" s="5"/>
      <c r="H6" s="5"/>
      <c r="I6" s="5"/>
      <c r="J6" s="5"/>
      <c r="K6" s="5"/>
      <c r="L6" s="5"/>
      <c r="M6" s="2" t="e">
        <f>IF(Table15[[#This Row],[NQF Number]]&gt;0,IF(ISNA(VLOOKUP(Table15[[#This Row],[NQF Number]],#REF!,5,FALSE))=TRUE,"Not Found",VLOOKUP(Table15[[#This Row],[NQF Number]],#REF!,5,FALSE)),"No NQF Number")</f>
        <v>#REF!</v>
      </c>
      <c r="N6" s="3"/>
      <c r="O6" s="3"/>
      <c r="P6" s="3"/>
      <c r="Q6" s="3"/>
      <c r="R6" s="3"/>
      <c r="S6" s="3"/>
      <c r="T6" s="3"/>
      <c r="U6" s="3"/>
      <c r="V6" s="3"/>
    </row>
    <row r="7" spans="1:22" ht="60">
      <c r="A7" s="3">
        <f>Table1[[#This Row],['#]]</f>
        <v>2</v>
      </c>
      <c r="B7" s="2" t="str">
        <f>Table1[[#This Row],[Measure Name]]</f>
        <v>Controlling High Blood Pressure</v>
      </c>
      <c r="C7" s="16" t="str">
        <f>Table1[[#This Row],[NQF Number]]</f>
        <v>0018</v>
      </c>
      <c r="D7" s="3" t="str">
        <f>Table1[[#This Row],[Steward]]</f>
        <v>National Committee for Quality Assurance</v>
      </c>
      <c r="E7" s="2" t="e">
        <f>COUNTIF(#REF!,"Yes")</f>
        <v>#REF!</v>
      </c>
      <c r="F7" s="5" t="s">
        <v>1</v>
      </c>
      <c r="G7" s="5"/>
      <c r="H7" s="5"/>
      <c r="I7" s="5"/>
      <c r="J7" s="5"/>
      <c r="K7" s="5"/>
      <c r="L7" s="5"/>
      <c r="M7" s="2" t="e">
        <f>IF(Table15[[#This Row],[NQF Number]]&gt;0,IF(ISNA(VLOOKUP(Table15[[#This Row],[NQF Number]],#REF!,5,FALSE))=TRUE,"Not Found",VLOOKUP(Table15[[#This Row],[NQF Number]],#REF!,5,FALSE)),"No NQF Number")</f>
        <v>#REF!</v>
      </c>
      <c r="N7" s="3"/>
      <c r="O7" s="3"/>
      <c r="P7" s="3"/>
      <c r="Q7" s="3"/>
      <c r="R7" s="3"/>
      <c r="S7" s="3"/>
      <c r="T7" s="3"/>
      <c r="U7" s="3"/>
      <c r="V7" s="3"/>
    </row>
    <row r="8" spans="1:22" ht="60">
      <c r="A8" s="3">
        <f>Table1[[#This Row],['#]]</f>
        <v>3</v>
      </c>
      <c r="B8" s="2" t="str">
        <f>Table1[[#This Row],[Measure Name]]</f>
        <v>Follow-Up After Emergency Department Visit for Mental Illness</v>
      </c>
      <c r="C8" s="16" t="str">
        <f>Table1[[#This Row],[NQF Number]]</f>
        <v>3489</v>
      </c>
      <c r="D8" s="3" t="str">
        <f>Table1[[#This Row],[Steward]]</f>
        <v>National Committee for Quality Assurance</v>
      </c>
      <c r="E8" s="2" t="e">
        <f>COUNTIF(#REF!,"Yes")</f>
        <v>#REF!</v>
      </c>
      <c r="F8" s="5"/>
      <c r="G8" s="5"/>
      <c r="H8" s="5"/>
      <c r="I8" s="5"/>
      <c r="J8" s="5"/>
      <c r="K8" s="5"/>
      <c r="L8" s="5"/>
      <c r="M8" s="2" t="e">
        <f>IF(Table15[[#This Row],[NQF Number]]&gt;0,IF(ISNA(VLOOKUP(Table15[[#This Row],[NQF Number]],#REF!,5,FALSE))=TRUE,"Not Found",VLOOKUP(Table15[[#This Row],[NQF Number]],#REF!,5,FALSE)),"No NQF Number")</f>
        <v>#REF!</v>
      </c>
      <c r="N8" s="3"/>
      <c r="O8" s="3"/>
      <c r="P8" s="3"/>
      <c r="Q8" s="3"/>
      <c r="R8" s="3"/>
      <c r="S8" s="3"/>
      <c r="T8" s="3"/>
      <c r="U8" s="3"/>
      <c r="V8" s="3"/>
    </row>
    <row r="9" spans="1:22" ht="66.75" customHeight="1">
      <c r="A9" s="3">
        <f>Table1[[#This Row],['#]]</f>
        <v>4</v>
      </c>
      <c r="B9" s="2" t="str">
        <f>Table1[[#This Row],[Measure Name]]</f>
        <v>Health Equity Measure</v>
      </c>
      <c r="C9" s="16" t="str">
        <f>Table1[[#This Row],[NQF Number]]</f>
        <v>NA</v>
      </c>
      <c r="D9" s="3" t="str">
        <f>Table1[[#This Row],[Steward]]</f>
        <v>CT Office of Health Strategy</v>
      </c>
      <c r="E9" s="2" t="e">
        <f>COUNTIF(#REF!,"Yes")</f>
        <v>#REF!</v>
      </c>
      <c r="F9" s="5"/>
      <c r="G9" s="5"/>
      <c r="H9" s="5"/>
      <c r="I9" s="5"/>
      <c r="J9" s="5"/>
      <c r="K9" s="5"/>
      <c r="L9" s="5"/>
      <c r="M9" s="2" t="e">
        <f>IF(Table15[[#This Row],[NQF Number]]&gt;0,IF(ISNA(VLOOKUP(Table15[[#This Row],[NQF Number]],#REF!,5,FALSE))=TRUE,"Not Found",VLOOKUP(Table15[[#This Row],[NQF Number]],#REF!,5,FALSE)),"No NQF Number")</f>
        <v>#REF!</v>
      </c>
      <c r="N9" s="3" t="s">
        <v>1</v>
      </c>
      <c r="O9" s="3"/>
      <c r="P9" s="3"/>
      <c r="Q9" s="3"/>
      <c r="R9" s="3"/>
      <c r="S9" s="3"/>
      <c r="T9" s="3"/>
      <c r="U9" s="3"/>
      <c r="V9" s="3"/>
    </row>
    <row r="10" spans="1:22" ht="60">
      <c r="A10" s="3">
        <f>Table1[[#This Row],['#]]</f>
        <v>5</v>
      </c>
      <c r="B10" s="2" t="str">
        <f>Table1[[#This Row],[Measure Name]]</f>
        <v>Hemoglobin A1c (HbA1c) Control for Patients with Diabetes: HbA1c Poor Control (&gt;9.0%)</v>
      </c>
      <c r="C10" s="16" t="str">
        <f>Table1[[#This Row],[NQF Number]]</f>
        <v>0059</v>
      </c>
      <c r="D10" s="3" t="str">
        <f>Table1[[#This Row],[Steward]]</f>
        <v>National Committee for Quality Assurance</v>
      </c>
      <c r="E10" s="2" t="e">
        <f>COUNTIF(#REF!,"Yes")</f>
        <v>#REF!</v>
      </c>
      <c r="F10" s="5"/>
      <c r="G10" s="5"/>
      <c r="H10" s="5"/>
      <c r="I10" s="5"/>
      <c r="J10" s="5"/>
      <c r="K10" s="5"/>
      <c r="L10" s="5"/>
      <c r="M10" s="2" t="e">
        <f>IF(Table15[[#This Row],[NQF Number]]&gt;0,IF(ISNA(VLOOKUP(Table15[[#This Row],[NQF Number]],#REF!,5,FALSE))=TRUE,"Not Found",VLOOKUP(Table15[[#This Row],[NQF Number]],#REF!,5,FALSE)),"No NQF Number")</f>
        <v>#REF!</v>
      </c>
      <c r="N10" s="3"/>
      <c r="O10" s="3"/>
      <c r="P10" s="3"/>
      <c r="Q10" s="3"/>
      <c r="R10" s="3"/>
      <c r="S10" s="3"/>
      <c r="T10" s="3"/>
      <c r="U10" s="3"/>
      <c r="V10" s="3"/>
    </row>
    <row r="11" spans="1:22" ht="60">
      <c r="A11" s="3">
        <f>Table1[[#This Row],['#]]</f>
        <v>6</v>
      </c>
      <c r="B11" s="2" t="str">
        <f>Table1[[#This Row],[Measure Name]]</f>
        <v>Plan All-Cause Readmission</v>
      </c>
      <c r="C11" s="16" t="str">
        <f>Table1[[#This Row],[NQF Number]]</f>
        <v>1768</v>
      </c>
      <c r="D11" s="3" t="str">
        <f>Table1[[#This Row],[Steward]]</f>
        <v>National Committee for Quality Assurance</v>
      </c>
      <c r="E11" s="2" t="e">
        <f>COUNTIF(#REF!,"Yes")</f>
        <v>#REF!</v>
      </c>
      <c r="F11" s="5"/>
      <c r="G11" s="5"/>
      <c r="H11" s="5"/>
      <c r="I11" s="5"/>
      <c r="J11" s="5"/>
      <c r="K11" s="5"/>
      <c r="L11" s="5"/>
      <c r="M11" s="2" t="e">
        <f>IF(Table15[[#This Row],[NQF Number]]&gt;0,IF(ISNA(VLOOKUP(Table15[[#This Row],[NQF Number]],#REF!,5,FALSE))=TRUE,"Not Found",VLOOKUP(Table15[[#This Row],[NQF Number]],#REF!,5,FALSE)),"No NQF Number")</f>
        <v>#REF!</v>
      </c>
      <c r="N11" s="3" t="s">
        <v>1</v>
      </c>
      <c r="O11" s="3"/>
      <c r="P11" s="3"/>
      <c r="Q11" s="3"/>
      <c r="R11" s="3"/>
      <c r="S11" s="3"/>
      <c r="T11" s="3"/>
      <c r="U11" s="3"/>
      <c r="V11" s="3"/>
    </row>
    <row r="12" spans="1:22" ht="60">
      <c r="A12" s="3">
        <f>Table1[[#This Row],['#]]</f>
        <v>7</v>
      </c>
      <c r="B12" s="2" t="str">
        <f>Table1[[#This Row],[Measure Name]]</f>
        <v>Prenatal &amp; Postpartum Care</v>
      </c>
      <c r="C12" s="16" t="str">
        <f>Table1[[#This Row],[NQF Number]]</f>
        <v>1517</v>
      </c>
      <c r="D12" s="3" t="str">
        <f>Table1[[#This Row],[Steward]]</f>
        <v>National Committee for Quality Assurance</v>
      </c>
      <c r="E12" s="2" t="e">
        <f>COUNTIF(#REF!,"Yes")</f>
        <v>#REF!</v>
      </c>
      <c r="F12" s="5"/>
      <c r="G12" s="5"/>
      <c r="H12" s="5"/>
      <c r="I12" s="5"/>
      <c r="J12" s="5"/>
      <c r="K12" s="5"/>
      <c r="L12" s="5"/>
      <c r="M12" s="2" t="e">
        <f>IF(Table15[[#This Row],[NQF Number]]&gt;0,IF(ISNA(VLOOKUP(Table15[[#This Row],[NQF Number]],#REF!,5,FALSE))=TRUE,"Not Found",VLOOKUP(Table15[[#This Row],[NQF Number]],#REF!,5,FALSE)),"No NQF Number")</f>
        <v>#REF!</v>
      </c>
      <c r="N12" s="3"/>
      <c r="O12" s="3"/>
      <c r="P12" s="3"/>
      <c r="Q12" s="3"/>
      <c r="R12" s="3"/>
      <c r="S12" s="3"/>
      <c r="T12" s="3"/>
      <c r="U12" s="3"/>
      <c r="V12" s="3"/>
    </row>
    <row r="13" spans="1:22" ht="60">
      <c r="A13" s="3">
        <f>Table1[[#This Row],['#]]</f>
        <v>8</v>
      </c>
      <c r="B13" s="2" t="str">
        <f>Table1[[#This Row],[Measure Name]]</f>
        <v>Asthma Medication Ratio</v>
      </c>
      <c r="C13" s="16" t="str">
        <f>Table1[[#This Row],[NQF Number]]</f>
        <v>1800</v>
      </c>
      <c r="D13" s="3" t="str">
        <f>Table1[[#This Row],[Steward]]</f>
        <v>National Committee for Quality Assurance</v>
      </c>
      <c r="E13" s="2" t="e">
        <f>COUNTIF(#REF!,"Yes")</f>
        <v>#REF!</v>
      </c>
      <c r="F13" s="5" t="s">
        <v>1</v>
      </c>
      <c r="G13" s="5"/>
      <c r="H13" s="5"/>
      <c r="I13" s="5"/>
      <c r="J13" s="5"/>
      <c r="K13" s="5"/>
      <c r="L13" s="5"/>
      <c r="M13" s="2" t="e">
        <f>IF(Table15[[#This Row],[NQF Number]]&gt;0,IF(ISNA(VLOOKUP(Table15[[#This Row],[NQF Number]],#REF!,5,FALSE))=TRUE,"Not Found",VLOOKUP(Table15[[#This Row],[NQF Number]],#REF!,5,FALSE)),"No NQF Number")</f>
        <v>#REF!</v>
      </c>
      <c r="N13" s="3"/>
      <c r="O13" s="3"/>
      <c r="P13" s="3"/>
      <c r="Q13" s="3"/>
      <c r="R13" s="3"/>
      <c r="S13" s="3"/>
      <c r="T13" s="3"/>
      <c r="U13" s="3"/>
      <c r="V13" s="3"/>
    </row>
    <row r="14" spans="1:22" ht="30">
      <c r="A14" s="3">
        <f>Table1[[#This Row],['#]]</f>
        <v>9</v>
      </c>
      <c r="B14" s="2" t="str">
        <f>Table1[[#This Row],[Measure Name]]</f>
        <v>Behavioral Health Screening (Medicaid Only)</v>
      </c>
      <c r="C14" s="16" t="str">
        <f>Table1[[#This Row],[NQF Number]]</f>
        <v>NA</v>
      </c>
      <c r="D14" s="3" t="str">
        <f>Table1[[#This Row],[Steward]]</f>
        <v>CT DSS</v>
      </c>
      <c r="E14" s="2" t="e">
        <f>COUNTIF(#REF!,"Yes")</f>
        <v>#REF!</v>
      </c>
      <c r="F14" s="5"/>
      <c r="G14" s="5"/>
      <c r="H14" s="5"/>
      <c r="I14" s="5"/>
      <c r="J14" s="5"/>
      <c r="K14" s="5"/>
      <c r="L14" s="5"/>
      <c r="M14" s="2" t="e">
        <f>IF(Table15[[#This Row],[NQF Number]]&gt;0,IF(ISNA(VLOOKUP(Table15[[#This Row],[NQF Number]],#REF!,5,FALSE))=TRUE,"Not Found",VLOOKUP(Table15[[#This Row],[NQF Number]],#REF!,5,FALSE)),"No NQF Number")</f>
        <v>#REF!</v>
      </c>
      <c r="N14" s="3"/>
      <c r="O14" s="3"/>
      <c r="P14" s="3"/>
      <c r="Q14" s="3"/>
      <c r="R14" s="3"/>
      <c r="S14" s="3"/>
      <c r="T14" s="3"/>
      <c r="U14" s="3"/>
      <c r="V14" s="3"/>
    </row>
    <row r="15" spans="1:22" ht="60">
      <c r="A15" s="3">
        <f>Table1[[#This Row],['#]]</f>
        <v>10</v>
      </c>
      <c r="B15" s="2" t="str">
        <f>Table1[[#This Row],[Measure Name]]</f>
        <v>Breast Cancer Screening</v>
      </c>
      <c r="C15" s="16" t="str">
        <f>Table1[[#This Row],[NQF Number]]</f>
        <v>2372</v>
      </c>
      <c r="D15" s="3" t="str">
        <f>Table1[[#This Row],[Steward]]</f>
        <v>National Committee for Quality Assurance</v>
      </c>
      <c r="E15" s="2" t="e">
        <f>COUNTIF(#REF!,"Yes")</f>
        <v>#REF!</v>
      </c>
      <c r="F15" s="5"/>
      <c r="G15" s="5"/>
      <c r="H15" s="5"/>
      <c r="I15" s="5"/>
      <c r="J15" s="5"/>
      <c r="K15" s="5"/>
      <c r="L15" s="5"/>
      <c r="M15" s="2" t="e">
        <f>IF(Table15[[#This Row],[NQF Number]]&gt;0,IF(ISNA(VLOOKUP(Table15[[#This Row],[NQF Number]],#REF!,5,FALSE))=TRUE,"Not Found",VLOOKUP(Table15[[#This Row],[NQF Number]],#REF!,5,FALSE)),"No NQF Number")</f>
        <v>#REF!</v>
      </c>
      <c r="N15" s="3"/>
      <c r="O15" s="3"/>
      <c r="P15" s="3"/>
      <c r="Q15" s="3"/>
      <c r="R15" s="3"/>
      <c r="S15" s="3"/>
      <c r="T15" s="3"/>
      <c r="U15" s="3"/>
      <c r="V15" s="3"/>
    </row>
    <row r="16" spans="1:22" ht="60">
      <c r="A16" s="3">
        <f>Table1[[#This Row],['#]]</f>
        <v>11</v>
      </c>
      <c r="B16" s="2" t="str">
        <f>Table1[[#This Row],[Measure Name]]</f>
        <v>CAHPS® Clinician/Group Surveys v 3.0 - (Adult Primary Care, Pediatric Care, and Specialist Care Surveys)</v>
      </c>
      <c r="C16" s="16" t="str">
        <f>Table1[[#This Row],[NQF Number]]</f>
        <v>0005</v>
      </c>
      <c r="D16" s="3" t="str">
        <f>Table1[[#This Row],[Steward]]</f>
        <v>Agency for Healthcare Research and Quality</v>
      </c>
      <c r="E16" s="2" t="e">
        <f>COUNTIF(#REF!,"Yes")</f>
        <v>#REF!</v>
      </c>
      <c r="F16" s="5" t="s">
        <v>1</v>
      </c>
      <c r="G16" s="5"/>
      <c r="H16" s="5"/>
      <c r="I16" s="5"/>
      <c r="J16" s="5"/>
      <c r="K16" s="5"/>
      <c r="L16" s="5"/>
      <c r="M16" s="2" t="e">
        <f>IF(Table15[[#This Row],[NQF Number]]&gt;0,IF(ISNA(VLOOKUP(Table15[[#This Row],[NQF Number]],#REF!,5,FALSE))=TRUE,"Not Found",VLOOKUP(Table15[[#This Row],[NQF Number]],#REF!,5,FALSE)),"No NQF Number")</f>
        <v>#REF!</v>
      </c>
      <c r="N16" s="3"/>
      <c r="O16" s="3"/>
      <c r="P16" s="3"/>
      <c r="Q16" s="3"/>
      <c r="R16" s="3"/>
      <c r="S16" s="3"/>
      <c r="T16" s="3"/>
      <c r="U16" s="3"/>
      <c r="V16" s="3"/>
    </row>
    <row r="17" spans="1:22" ht="60">
      <c r="A17" s="3">
        <f>Table1[[#This Row],['#]]</f>
        <v>12</v>
      </c>
      <c r="B17" s="2" t="str">
        <f>Table1[[#This Row],[Measure Name]]</f>
        <v>Cervical Cancer Screening</v>
      </c>
      <c r="C17" s="16" t="str">
        <f>Table1[[#This Row],[NQF Number]]</f>
        <v>0032</v>
      </c>
      <c r="D17" s="3" t="str">
        <f>Table1[[#This Row],[Steward]]</f>
        <v>National Committee for Quality Assurance</v>
      </c>
      <c r="E17" s="2" t="e">
        <f>COUNTIF(#REF!,"Yes")</f>
        <v>#REF!</v>
      </c>
      <c r="F17" s="5"/>
      <c r="G17" s="5"/>
      <c r="H17" s="5"/>
      <c r="I17" s="5"/>
      <c r="J17" s="5"/>
      <c r="K17" s="5"/>
      <c r="L17" s="5"/>
      <c r="M17" s="2" t="e">
        <f>IF(Table15[[#This Row],[NQF Number]]&gt;0,IF(ISNA(VLOOKUP(Table15[[#This Row],[NQF Number]],#REF!,5,FALSE))=TRUE,"Not Found",VLOOKUP(Table15[[#This Row],[NQF Number]],#REF!,5,FALSE)),"No NQF Number")</f>
        <v>#REF!</v>
      </c>
      <c r="N17" s="3"/>
      <c r="O17" s="3"/>
      <c r="P17" s="3"/>
      <c r="Q17" s="3"/>
      <c r="R17" s="3"/>
      <c r="S17" s="3"/>
      <c r="T17" s="3"/>
      <c r="U17" s="3"/>
      <c r="V17" s="3"/>
    </row>
    <row r="18" spans="1:22" ht="60">
      <c r="A18" s="3">
        <f>Table1[[#This Row],['#]]</f>
        <v>13</v>
      </c>
      <c r="B18" s="2" t="str">
        <f>Table1[[#This Row],[Measure Name]]</f>
        <v>Chlamydia Screening</v>
      </c>
      <c r="C18" s="16" t="str">
        <f>Table1[[#This Row],[NQF Number]]</f>
        <v>0033</v>
      </c>
      <c r="D18" s="3" t="str">
        <f>Table1[[#This Row],[Steward]]</f>
        <v>National Committee for Quality Assurance</v>
      </c>
      <c r="E18" s="2" t="e">
        <f>COUNTIF(#REF!,"Yes")</f>
        <v>#REF!</v>
      </c>
      <c r="F18" s="5"/>
      <c r="G18" s="5"/>
      <c r="H18" s="5"/>
      <c r="I18" s="5"/>
      <c r="J18" s="5"/>
      <c r="K18" s="5"/>
      <c r="L18" s="5"/>
      <c r="M18" s="2" t="e">
        <f>IF(Table15[[#This Row],[NQF Number]]&gt;0,IF(ISNA(VLOOKUP(Table15[[#This Row],[NQF Number]],#REF!,5,FALSE))=TRUE,"Not Found",VLOOKUP(Table15[[#This Row],[NQF Number]],#REF!,5,FALSE)),"No NQF Number")</f>
        <v>#REF!</v>
      </c>
      <c r="N18" s="3" t="s">
        <v>1</v>
      </c>
      <c r="O18" s="3"/>
      <c r="P18" s="3"/>
      <c r="Q18" s="3"/>
      <c r="R18" s="3"/>
      <c r="S18" s="3"/>
      <c r="T18" s="3"/>
      <c r="U18" s="3"/>
      <c r="V18" s="3"/>
    </row>
    <row r="19" spans="1:22" ht="60">
      <c r="A19" s="3">
        <f>Table1[[#This Row],['#]]</f>
        <v>14</v>
      </c>
      <c r="B19" s="2" t="str">
        <f>Table1[[#This Row],[Measure Name]]</f>
        <v>Colorectal Cancer Screening</v>
      </c>
      <c r="C19" s="16" t="str">
        <f>Table1[[#This Row],[NQF Number]]</f>
        <v>0034</v>
      </c>
      <c r="D19" s="3" t="str">
        <f>Table1[[#This Row],[Steward]]</f>
        <v>National Committee for Quality Assurance</v>
      </c>
      <c r="E19" s="2" t="e">
        <f>COUNTIF(#REF!,"Yes")</f>
        <v>#REF!</v>
      </c>
      <c r="F19" s="5"/>
      <c r="G19" s="5"/>
      <c r="H19" s="5"/>
      <c r="I19" s="5"/>
      <c r="J19" s="5"/>
      <c r="K19" s="5"/>
      <c r="L19" s="5"/>
      <c r="M19" s="2" t="e">
        <f>IF(Table15[[#This Row],[NQF Number]]&gt;0,IF(ISNA(VLOOKUP(Table15[[#This Row],[NQF Number]],#REF!,5,FALSE))=TRUE,"Not Found",VLOOKUP(Table15[[#This Row],[NQF Number]],#REF!,5,FALSE)),"No NQF Number")</f>
        <v>#REF!</v>
      </c>
      <c r="N19" s="3"/>
      <c r="O19" s="3"/>
      <c r="P19" s="3"/>
      <c r="Q19" s="3"/>
      <c r="R19" s="3"/>
      <c r="S19" s="3"/>
      <c r="T19" s="3"/>
      <c r="U19" s="3"/>
      <c r="V19" s="3"/>
    </row>
    <row r="20" spans="1:22" ht="45">
      <c r="A20" s="3">
        <f>Table1[[#This Row],['#]]</f>
        <v>15</v>
      </c>
      <c r="B20" s="2" t="str">
        <f>Table1[[#This Row],[Measure Name]]</f>
        <v>Concurrent Use of Opioids and Benzodiazepines</v>
      </c>
      <c r="C20" s="16" t="str">
        <f>Table1[[#This Row],[NQF Number]]</f>
        <v>3389</v>
      </c>
      <c r="D20" s="3" t="str">
        <f>Table1[[#This Row],[Steward]]</f>
        <v>Pharmacy Quality Alliance</v>
      </c>
      <c r="E20" s="2" t="e">
        <f>COUNTIF(#REF!,"Yes")</f>
        <v>#REF!</v>
      </c>
      <c r="F20" s="5"/>
      <c r="G20" s="5"/>
      <c r="H20" s="5"/>
      <c r="I20" s="5"/>
      <c r="J20" s="5"/>
      <c r="K20" s="5"/>
      <c r="L20" s="5"/>
      <c r="M20" s="2" t="e">
        <f>IF(Table15[[#This Row],[NQF Number]]&gt;0,IF(ISNA(VLOOKUP(Table15[[#This Row],[NQF Number]],#REF!,5,FALSE))=TRUE,"Not Found",VLOOKUP(Table15[[#This Row],[NQF Number]],#REF!,5,FALSE)),"No NQF Number")</f>
        <v>#REF!</v>
      </c>
      <c r="N20" s="3"/>
      <c r="O20" s="3"/>
      <c r="P20" s="3"/>
      <c r="Q20" s="3"/>
      <c r="R20" s="3"/>
      <c r="S20" s="3"/>
      <c r="T20" s="3"/>
      <c r="U20" s="3"/>
      <c r="V20" s="3"/>
    </row>
    <row r="21" spans="1:22" ht="60">
      <c r="A21" s="3">
        <f>Table1[[#This Row],['#]]</f>
        <v>16</v>
      </c>
      <c r="B21" s="2" t="str">
        <f>Table1[[#This Row],[Measure Name]]</f>
        <v>Developmental Screening in the First Three Years of Life</v>
      </c>
      <c r="C21" s="16" t="str">
        <f>Table1[[#This Row],[NQF Number]]</f>
        <v>1448</v>
      </c>
      <c r="D21" s="3" t="str">
        <f>Table1[[#This Row],[Steward]]</f>
        <v>Oregon Health &amp; Science University</v>
      </c>
      <c r="E21" s="2" t="e">
        <f>COUNTIF(#REF!,"Yes")</f>
        <v>#REF!</v>
      </c>
      <c r="F21" s="5"/>
      <c r="G21" s="5"/>
      <c r="H21" s="5"/>
      <c r="I21" s="5"/>
      <c r="J21" s="5"/>
      <c r="K21" s="5"/>
      <c r="L21" s="5"/>
      <c r="M21" s="2" t="e">
        <f>IF(Table15[[#This Row],[NQF Number]]&gt;0,IF(ISNA(VLOOKUP(Table15[[#This Row],[NQF Number]],#REF!,5,FALSE))=TRUE,"Not Found",VLOOKUP(Table15[[#This Row],[NQF Number]],#REF!,5,FALSE)),"No NQF Number")</f>
        <v>#REF!</v>
      </c>
      <c r="N21" s="3"/>
      <c r="O21" s="3"/>
      <c r="P21" s="3"/>
      <c r="Q21" s="3"/>
      <c r="R21" s="3"/>
      <c r="S21" s="3"/>
      <c r="T21" s="3"/>
      <c r="U21" s="3"/>
      <c r="V21" s="3"/>
    </row>
    <row r="22" spans="1:22" ht="60">
      <c r="A22" s="3">
        <f>Table1[[#This Row],['#]]</f>
        <v>17</v>
      </c>
      <c r="B22" s="2" t="str">
        <f>Table1[[#This Row],[Measure Name]]</f>
        <v>Eye Exam for Patients with Diabetes</v>
      </c>
      <c r="C22" s="16" t="str">
        <f>Table1[[#This Row],[NQF Number]]</f>
        <v>0055</v>
      </c>
      <c r="D22" s="3" t="str">
        <f>Table1[[#This Row],[Steward]]</f>
        <v>National Committee for Quality Assurance</v>
      </c>
      <c r="E22" s="2" t="e">
        <f>COUNTIF(#REF!,"Yes")</f>
        <v>#REF!</v>
      </c>
      <c r="F22" s="5" t="s">
        <v>1</v>
      </c>
      <c r="G22" s="5"/>
      <c r="H22" s="5"/>
      <c r="I22" s="5"/>
      <c r="J22" s="5"/>
      <c r="K22" s="5"/>
      <c r="L22" s="5"/>
      <c r="M22" s="2" t="e">
        <f>IF(Table15[[#This Row],[NQF Number]]&gt;0,IF(ISNA(VLOOKUP(Table15[[#This Row],[NQF Number]],#REF!,5,FALSE))=TRUE,"Not Found",VLOOKUP(Table15[[#This Row],[NQF Number]],#REF!,5,FALSE)),"No NQF Number")</f>
        <v>#REF!</v>
      </c>
      <c r="N22" s="3" t="s">
        <v>1</v>
      </c>
      <c r="O22" s="3"/>
      <c r="P22" s="3"/>
      <c r="Q22" s="3"/>
      <c r="R22" s="3"/>
      <c r="S22" s="3"/>
      <c r="T22" s="3"/>
      <c r="U22" s="3"/>
      <c r="V22" s="3"/>
    </row>
    <row r="23" spans="1:22" ht="60">
      <c r="A23" s="3">
        <f>Table1[[#This Row],['#]]</f>
        <v>18</v>
      </c>
      <c r="B23" s="2" t="str">
        <f>Table1[[#This Row],[Measure Name]]</f>
        <v>Follow-Up After Hospitalization for Mental Illness</v>
      </c>
      <c r="C23" s="16" t="str">
        <f>Table1[[#This Row],[NQF Number]]</f>
        <v>0576</v>
      </c>
      <c r="D23" s="3" t="str">
        <f>Table1[[#This Row],[Steward]]</f>
        <v>National Committee for Quality Assurance</v>
      </c>
      <c r="E23" s="2" t="e">
        <f>COUNTIF(#REF!,"Yes")</f>
        <v>#REF!</v>
      </c>
      <c r="F23" s="5"/>
      <c r="G23" s="5"/>
      <c r="H23" s="5"/>
      <c r="I23" s="5"/>
      <c r="J23" s="5"/>
      <c r="K23" s="5"/>
      <c r="L23" s="5"/>
      <c r="M23" s="2" t="e">
        <f>IF(Table15[[#This Row],[NQF Number]]&gt;0,IF(ISNA(VLOOKUP(Table15[[#This Row],[NQF Number]],#REF!,5,FALSE))=TRUE,"Not Found",VLOOKUP(Table15[[#This Row],[NQF Number]],#REF!,5,FALSE)),"No NQF Number")</f>
        <v>#REF!</v>
      </c>
      <c r="N23" s="3"/>
      <c r="O23" s="3"/>
      <c r="P23" s="3"/>
      <c r="Q23" s="3"/>
      <c r="R23" s="3"/>
      <c r="S23" s="3"/>
      <c r="T23" s="3"/>
      <c r="U23" s="3"/>
      <c r="V23" s="3"/>
    </row>
    <row r="24" spans="1:22" ht="60">
      <c r="A24" s="3">
        <f>Table1[[#This Row],['#]]</f>
        <v>19</v>
      </c>
      <c r="B24" s="2" t="str">
        <f>Table1[[#This Row],[Measure Name]]</f>
        <v>Follow-Up Care for Children Prescribed ADHD Medication</v>
      </c>
      <c r="C24" s="16" t="str">
        <f>Table1[[#This Row],[NQF Number]]</f>
        <v>0108</v>
      </c>
      <c r="D24" s="3" t="str">
        <f>Table1[[#This Row],[Steward]]</f>
        <v>National Committee for Quality Assurance</v>
      </c>
      <c r="E24" s="2" t="e">
        <f>COUNTIF(#REF!,"Yes")</f>
        <v>#REF!</v>
      </c>
      <c r="F24" s="5" t="s">
        <v>1</v>
      </c>
      <c r="G24" s="5"/>
      <c r="H24" s="5"/>
      <c r="I24" s="5"/>
      <c r="J24" s="5"/>
      <c r="K24" s="5"/>
      <c r="L24" s="5"/>
      <c r="M24" s="2" t="e">
        <f>IF(Table15[[#This Row],[NQF Number]]&gt;0,IF(ISNA(VLOOKUP(Table15[[#This Row],[NQF Number]],#REF!,5,FALSE))=TRUE,"Not Found",VLOOKUP(Table15[[#This Row],[NQF Number]],#REF!,5,FALSE)),"No NQF Number")</f>
        <v>#REF!</v>
      </c>
      <c r="N24" s="3" t="s">
        <v>1</v>
      </c>
      <c r="O24" s="3"/>
      <c r="P24" s="3"/>
      <c r="Q24" s="3"/>
      <c r="R24" s="3"/>
      <c r="S24" s="3"/>
      <c r="T24" s="3"/>
      <c r="U24" s="3"/>
      <c r="V24" s="3"/>
    </row>
    <row r="25" spans="1:22" ht="60">
      <c r="A25" s="3">
        <f>Table1[[#This Row],['#]]</f>
        <v>20</v>
      </c>
      <c r="B25" s="2" t="str">
        <f>Table1[[#This Row],[Measure Name]]</f>
        <v>Immunizations for Adolescents</v>
      </c>
      <c r="C25" s="16" t="str">
        <f>Table1[[#This Row],[NQF Number]]</f>
        <v>1407</v>
      </c>
      <c r="D25" s="3" t="str">
        <f>Table1[[#This Row],[Steward]]</f>
        <v>National Committee for Quality Assurance</v>
      </c>
      <c r="E25" s="2" t="e">
        <f>COUNTIF(#REF!,"Yes")</f>
        <v>#REF!</v>
      </c>
      <c r="F25" s="5"/>
      <c r="G25" s="5"/>
      <c r="H25" s="5"/>
      <c r="I25" s="5"/>
      <c r="J25" s="5"/>
      <c r="K25" s="5"/>
      <c r="L25" s="5"/>
      <c r="M25" s="2" t="e">
        <f>IF(Table15[[#This Row],[NQF Number]]&gt;0,IF(ISNA(VLOOKUP(Table15[[#This Row],[NQF Number]],#REF!,5,FALSE))=TRUE,"Not Found",VLOOKUP(Table15[[#This Row],[NQF Number]],#REF!,5,FALSE)),"No NQF Number")</f>
        <v>#REF!</v>
      </c>
      <c r="N25" s="3"/>
      <c r="O25" s="3"/>
      <c r="P25" s="3"/>
      <c r="Q25" s="3"/>
      <c r="R25" s="3"/>
      <c r="S25" s="3"/>
      <c r="T25" s="3"/>
      <c r="U25" s="3"/>
      <c r="V25" s="3"/>
    </row>
    <row r="26" spans="1:22" ht="60">
      <c r="A26" s="3">
        <f>Table1[[#This Row],['#]]</f>
        <v>21</v>
      </c>
      <c r="B26" s="2" t="str">
        <f>Table1[[#This Row],[Measure Name]]</f>
        <v>Kidney Health Evaluation for Patients with Diabetes</v>
      </c>
      <c r="C26" s="16" t="str">
        <f>Table1[[#This Row],[NQF Number]]</f>
        <v>NA</v>
      </c>
      <c r="D26" s="3" t="str">
        <f>Table1[[#This Row],[Steward]]</f>
        <v>National Committee for Quality Assurance</v>
      </c>
      <c r="E26" s="2" t="e">
        <f>COUNTIF(#REF!,"Yes")</f>
        <v>#REF!</v>
      </c>
      <c r="F26" s="5"/>
      <c r="G26" s="5"/>
      <c r="H26" s="5"/>
      <c r="I26" s="5"/>
      <c r="J26" s="5"/>
      <c r="K26" s="5"/>
      <c r="L26" s="5"/>
      <c r="M26" s="2" t="e">
        <f>IF(Table15[[#This Row],[NQF Number]]&gt;0,IF(ISNA(VLOOKUP(Table15[[#This Row],[NQF Number]],#REF!,5,FALSE))=TRUE,"Not Found",VLOOKUP(Table15[[#This Row],[NQF Number]],#REF!,5,FALSE)),"No NQF Number")</f>
        <v>#REF!</v>
      </c>
      <c r="N26" s="3"/>
      <c r="O26" s="3"/>
      <c r="P26" s="3"/>
      <c r="Q26" s="3"/>
      <c r="R26" s="3"/>
      <c r="S26" s="3"/>
      <c r="T26" s="3"/>
      <c r="U26" s="3"/>
      <c r="V26" s="3"/>
    </row>
    <row r="27" spans="1:22" ht="60">
      <c r="A27" s="3">
        <f>Table1[[#This Row],['#]]</f>
        <v>22</v>
      </c>
      <c r="B27" s="2" t="str">
        <f>Table1[[#This Row],[Measure Name]]</f>
        <v>Metabolic Monitoring for Children and Adolescents on Antipsychotics</v>
      </c>
      <c r="C27" s="16" t="str">
        <f>Table1[[#This Row],[NQF Number]]</f>
        <v>2800</v>
      </c>
      <c r="D27" s="3" t="str">
        <f>Table1[[#This Row],[Steward]]</f>
        <v>National Committee for Quality Assurance</v>
      </c>
      <c r="E27" s="2" t="e">
        <f>COUNTIF(#REF!,"Yes")</f>
        <v>#REF!</v>
      </c>
      <c r="F27" s="5" t="s">
        <v>1</v>
      </c>
      <c r="G27" s="5"/>
      <c r="H27" s="5"/>
      <c r="I27" s="5"/>
      <c r="J27" s="5"/>
      <c r="K27" s="5"/>
      <c r="L27" s="5"/>
      <c r="M27" s="2" t="e">
        <f>IF(Table15[[#This Row],[NQF Number]]&gt;0,IF(ISNA(VLOOKUP(Table15[[#This Row],[NQF Number]],#REF!,5,FALSE))=TRUE,"Not Found",VLOOKUP(Table15[[#This Row],[NQF Number]],#REF!,5,FALSE)),"No NQF Number")</f>
        <v>#REF!</v>
      </c>
      <c r="N27" s="3" t="s">
        <v>1</v>
      </c>
      <c r="O27" s="3"/>
      <c r="P27" s="3"/>
      <c r="Q27" s="3"/>
      <c r="R27" s="3"/>
      <c r="S27" s="3"/>
      <c r="T27" s="3"/>
      <c r="U27" s="3"/>
      <c r="V27" s="3"/>
    </row>
    <row r="28" spans="1:22" ht="60">
      <c r="A28" s="3">
        <f>Table1[[#This Row],['#]]</f>
        <v>23</v>
      </c>
      <c r="B28" s="2" t="str">
        <f>Table1[[#This Row],[Measure Name]]</f>
        <v>Screening for Depression and Follow-Up Plan</v>
      </c>
      <c r="C28" s="16" t="str">
        <f>Table1[[#This Row],[NQF Number]]</f>
        <v>0418</v>
      </c>
      <c r="D28" s="3" t="str">
        <f>Table1[[#This Row],[Steward]]</f>
        <v>Centers for Medicare &amp; Medicaid Services</v>
      </c>
      <c r="E28" s="2" t="e">
        <f>COUNTIF(#REF!,"Yes")</f>
        <v>#REF!</v>
      </c>
      <c r="F28" s="5"/>
      <c r="G28" s="5"/>
      <c r="H28" s="5"/>
      <c r="I28" s="5"/>
      <c r="J28" s="5"/>
      <c r="K28" s="5"/>
      <c r="L28" s="5"/>
      <c r="M28" s="2" t="e">
        <f>IF(Table15[[#This Row],[NQF Number]]&gt;0,IF(ISNA(VLOOKUP(Table15[[#This Row],[NQF Number]],#REF!,5,FALSE))=TRUE,"Not Found",VLOOKUP(Table15[[#This Row],[NQF Number]],#REF!,5,FALSE)),"No NQF Number")</f>
        <v>#REF!</v>
      </c>
      <c r="N28" s="3" t="s">
        <v>1</v>
      </c>
      <c r="O28" s="3"/>
      <c r="P28" s="3"/>
      <c r="Q28" s="3"/>
      <c r="R28" s="3"/>
      <c r="S28" s="3"/>
      <c r="T28" s="3"/>
      <c r="U28" s="3"/>
      <c r="V28" s="3"/>
    </row>
    <row r="29" spans="1:22" ht="60">
      <c r="A29" s="3">
        <f>Table1[[#This Row],['#]]</f>
        <v>24</v>
      </c>
      <c r="B29" s="2" t="str">
        <f>Table1[[#This Row],[Measure Name]]</f>
        <v>Social Determinants of Health Screening</v>
      </c>
      <c r="C29" s="16" t="str">
        <f>Table1[[#This Row],[NQF Number]]</f>
        <v>NA</v>
      </c>
      <c r="D29" s="3" t="str">
        <f>Table1[[#This Row],[Steward]]</f>
        <v>Connecticut Office of Health Strategy</v>
      </c>
      <c r="E29" s="2" t="e">
        <f>COUNTIF(#REF!,"Yes")</f>
        <v>#REF!</v>
      </c>
      <c r="F29" s="5"/>
      <c r="G29" s="5"/>
      <c r="H29" s="5"/>
      <c r="I29" s="5"/>
      <c r="J29" s="5"/>
      <c r="K29" s="5"/>
      <c r="L29" s="5"/>
      <c r="M29" s="2" t="e">
        <f>IF(Table15[[#This Row],[NQF Number]]&gt;0,IF(ISNA(VLOOKUP(Table15[[#This Row],[NQF Number]],#REF!,5,FALSE))=TRUE,"Not Found",VLOOKUP(Table15[[#This Row],[NQF Number]],#REF!,5,FALSE)),"No NQF Number")</f>
        <v>#REF!</v>
      </c>
      <c r="N29" s="3"/>
      <c r="O29" s="3"/>
      <c r="P29" s="3"/>
      <c r="Q29" s="3"/>
      <c r="R29" s="3"/>
      <c r="S29" s="3"/>
      <c r="T29" s="3"/>
      <c r="U29" s="3"/>
      <c r="V29" s="3"/>
    </row>
    <row r="30" spans="1:22" ht="45">
      <c r="A30" s="3">
        <f>Table1[[#This Row],['#]]</f>
        <v>25</v>
      </c>
      <c r="B30" s="2" t="str">
        <f>Table1[[#This Row],[Measure Name]]</f>
        <v>Substance Use Assessment in Primary Care</v>
      </c>
      <c r="C30" s="16" t="str">
        <f>Table1[[#This Row],[NQF Number]]</f>
        <v>NA</v>
      </c>
      <c r="D30" s="3" t="str">
        <f>Table1[[#This Row],[Steward]]</f>
        <v>Inland Empire Health Plan</v>
      </c>
      <c r="E30" s="2" t="e">
        <f>COUNTIF(#REF!,"Yes")</f>
        <v>#REF!</v>
      </c>
      <c r="F30" s="4"/>
      <c r="G30" s="4"/>
      <c r="H30" s="4"/>
      <c r="I30" s="4"/>
      <c r="J30" s="4"/>
      <c r="K30" s="4"/>
      <c r="L30" s="4"/>
      <c r="M30" s="2" t="e">
        <f>IF(Table15[[#This Row],[NQF Number]]&gt;0,IF(ISNA(VLOOKUP(Table15[[#This Row],[NQF Number]],#REF!,5,FALSE))=TRUE,"Not Found",VLOOKUP(Table15[[#This Row],[NQF Number]],#REF!,5,FALSE)),"No NQF Number")</f>
        <v>#REF!</v>
      </c>
      <c r="N30" s="2"/>
      <c r="O30" s="3"/>
      <c r="P30" s="3"/>
      <c r="Q30" s="3"/>
      <c r="R30" s="3"/>
      <c r="S30" s="3"/>
      <c r="T30" s="3"/>
      <c r="U30" s="3"/>
      <c r="V30" s="3"/>
    </row>
    <row r="31" spans="1:22" ht="60">
      <c r="A31" s="3">
        <f>Table1[[#This Row],['#]]</f>
        <v>26</v>
      </c>
      <c r="B31" s="2" t="str">
        <f>Table1[[#This Row],[Measure Name]]</f>
        <v>Transitions of Care</v>
      </c>
      <c r="C31" s="16" t="str">
        <f>Table1[[#This Row],[NQF Number]]</f>
        <v>NA</v>
      </c>
      <c r="D31" s="3" t="str">
        <f>Table1[[#This Row],[Steward]]</f>
        <v>National Committee for Quality Assurance</v>
      </c>
      <c r="E31" s="2" t="e">
        <f>COUNTIF(#REF!,"Yes")</f>
        <v>#REF!</v>
      </c>
      <c r="F31" s="5"/>
      <c r="G31" s="5"/>
      <c r="H31" s="5"/>
      <c r="I31" s="5"/>
      <c r="J31" s="5"/>
      <c r="K31" s="5"/>
      <c r="L31" s="5"/>
      <c r="M31" s="2" t="e">
        <f>IF(Table15[[#This Row],[NQF Number]]&gt;0,IF(ISNA(VLOOKUP(Table15[[#This Row],[NQF Number]],#REF!,5,FALSE))=TRUE,"Not Found",VLOOKUP(Table15[[#This Row],[NQF Number]],#REF!,5,FALSE)),"No NQF Number")</f>
        <v>#REF!</v>
      </c>
      <c r="N31" s="3"/>
      <c r="O31" s="3"/>
      <c r="P31" s="3"/>
      <c r="Q31" s="3"/>
      <c r="R31" s="3"/>
      <c r="S31" s="3"/>
      <c r="T31" s="3"/>
      <c r="U31" s="3"/>
      <c r="V31" s="3"/>
    </row>
    <row r="32" spans="1:22" ht="60">
      <c r="A32" s="3">
        <f>Table1[[#This Row],['#]]</f>
        <v>27</v>
      </c>
      <c r="B32" s="2" t="str">
        <f>Table1[[#This Row],[Measure Name]]</f>
        <v>Use of Pharmacotherapy for Opioid Use Disorder</v>
      </c>
      <c r="C32" s="16" t="str">
        <f>Table1[[#This Row],[NQF Number]]</f>
        <v>3400</v>
      </c>
      <c r="D32" s="3" t="str">
        <f>Table1[[#This Row],[Steward]]</f>
        <v>Centers for Medicare &amp; Medicaid Services</v>
      </c>
      <c r="E32" s="2" t="e">
        <f>COUNTIF(#REF!,"Yes")</f>
        <v>#REF!</v>
      </c>
      <c r="F32" s="5"/>
      <c r="G32" s="5"/>
      <c r="H32" s="5"/>
      <c r="I32" s="5"/>
      <c r="J32" s="5"/>
      <c r="K32" s="5"/>
      <c r="L32" s="5"/>
      <c r="M32" s="2" t="e">
        <f>IF(Table15[[#This Row],[NQF Number]]&gt;0,IF(ISNA(VLOOKUP(Table15[[#This Row],[NQF Number]],#REF!,5,FALSE))=TRUE,"Not Found",VLOOKUP(Table15[[#This Row],[NQF Number]],#REF!,5,FALSE)),"No NQF Number")</f>
        <v>#REF!</v>
      </c>
      <c r="N32" s="3"/>
      <c r="O32" s="3"/>
      <c r="P32" s="3"/>
      <c r="Q32" s="3"/>
      <c r="R32" s="3"/>
      <c r="S32" s="3"/>
      <c r="T32" s="3"/>
      <c r="U32" s="3"/>
      <c r="V32" s="3"/>
    </row>
    <row r="33" spans="1:22" ht="60">
      <c r="A33" s="3">
        <f>Table1[[#This Row],['#]]</f>
        <v>28</v>
      </c>
      <c r="B33" s="2" t="str">
        <f>Table1[[#This Row],[Measure Name]]</f>
        <v>Well-Child Visits in the First 15 Months of Life</v>
      </c>
      <c r="C33" s="16" t="str">
        <f>Table1[[#This Row],[NQF Number]]</f>
        <v>1392</v>
      </c>
      <c r="D33" s="3" t="str">
        <f>Table1[[#This Row],[Steward]]</f>
        <v>National Committee for Quality Assurance</v>
      </c>
      <c r="E33" s="2" t="e">
        <f>COUNTIF(#REF!,"Yes")</f>
        <v>#REF!</v>
      </c>
      <c r="F33" s="5"/>
      <c r="G33" s="5"/>
      <c r="H33" s="5"/>
      <c r="I33" s="5"/>
      <c r="J33" s="5"/>
      <c r="K33" s="5"/>
      <c r="L33" s="5"/>
      <c r="M33" s="2" t="e">
        <f>IF(Table15[[#This Row],[NQF Number]]&gt;0,IF(ISNA(VLOOKUP(Table15[[#This Row],[NQF Number]],#REF!,5,FALSE))=TRUE,"Not Found",VLOOKUP(Table15[[#This Row],[NQF Number]],#REF!,5,FALSE)),"No NQF Number")</f>
        <v>#REF!</v>
      </c>
      <c r="N33" s="3" t="s">
        <v>1</v>
      </c>
      <c r="O33" s="3"/>
      <c r="P33" s="3"/>
      <c r="Q33" s="3"/>
      <c r="R33" s="3"/>
      <c r="S33" s="3"/>
      <c r="T33" s="3"/>
      <c r="U33" s="3"/>
      <c r="V33" s="3"/>
    </row>
    <row r="34" spans="1:22">
      <c r="A34" s="3" t="e">
        <f>Table1[[#This Row],['#]]</f>
        <v>#VALUE!</v>
      </c>
      <c r="B34" s="2" t="e">
        <f>Table1[[#This Row],[Measure Name]]</f>
        <v>#VALUE!</v>
      </c>
      <c r="C34" s="16" t="e">
        <f>Table1[[#This Row],[NQF Number]]</f>
        <v>#VALUE!</v>
      </c>
      <c r="D34" s="3" t="e">
        <f>Table1[[#This Row],[Steward]]</f>
        <v>#VALUE!</v>
      </c>
      <c r="E34" s="2" t="e">
        <f>COUNTIF(#REF!,"Yes")</f>
        <v>#REF!</v>
      </c>
      <c r="F34" s="5"/>
      <c r="G34" s="5"/>
      <c r="H34" s="5"/>
      <c r="I34" s="5"/>
      <c r="J34" s="5"/>
      <c r="K34" s="5"/>
      <c r="L34" s="5"/>
      <c r="M34" s="2" t="e">
        <f>IF(Table15[[#This Row],[NQF Number]]&gt;0,IF(ISNA(VLOOKUP(Table15[[#This Row],[NQF Number]],#REF!,5,FALSE))=TRUE,"Not Found",VLOOKUP(Table15[[#This Row],[NQF Number]],#REF!,5,FALSE)),"No NQF Number")</f>
        <v>#VALUE!</v>
      </c>
      <c r="N34" s="3"/>
      <c r="O34" s="3"/>
      <c r="P34" s="3"/>
      <c r="Q34" s="3"/>
      <c r="R34" s="3"/>
      <c r="S34" s="3"/>
      <c r="T34" s="3"/>
      <c r="U34" s="3"/>
      <c r="V34" s="3"/>
    </row>
    <row r="35" spans="1:22">
      <c r="A35" s="3" t="e">
        <f>Table1[[#This Row],['#]]</f>
        <v>#VALUE!</v>
      </c>
      <c r="B35" s="2" t="e">
        <f>Table1[[#This Row],[Measure Name]]</f>
        <v>#VALUE!</v>
      </c>
      <c r="C35" s="16" t="e">
        <f>Table1[[#This Row],[NQF Number]]</f>
        <v>#VALUE!</v>
      </c>
      <c r="D35" s="3" t="e">
        <f>Table1[[#This Row],[Steward]]</f>
        <v>#VALUE!</v>
      </c>
      <c r="E35" s="2" t="e">
        <f>COUNTIF(#REF!,"Yes")</f>
        <v>#REF!</v>
      </c>
      <c r="F35" s="5"/>
      <c r="G35" s="5"/>
      <c r="H35" s="5"/>
      <c r="I35" s="5"/>
      <c r="J35" s="5"/>
      <c r="K35" s="5"/>
      <c r="L35" s="5"/>
      <c r="M35" s="2" t="e">
        <f>IF(Table15[[#This Row],[NQF Number]]&gt;0,IF(ISNA(VLOOKUP(Table15[[#This Row],[NQF Number]],#REF!,5,FALSE))=TRUE,"Not Found",VLOOKUP(Table15[[#This Row],[NQF Number]],#REF!,5,FALSE)),"No NQF Number")</f>
        <v>#VALUE!</v>
      </c>
      <c r="N35" s="3"/>
      <c r="O35" s="3"/>
      <c r="P35" s="3"/>
      <c r="Q35" s="3"/>
      <c r="R35" s="3"/>
      <c r="S35" s="3"/>
      <c r="T35" s="3"/>
      <c r="U35" s="3"/>
      <c r="V35" s="3"/>
    </row>
    <row r="36" spans="1:22">
      <c r="A36" s="3" t="e">
        <f>Table1[[#This Row],['#]]</f>
        <v>#VALUE!</v>
      </c>
      <c r="B36" s="2" t="e">
        <f>Table1[[#This Row],[Measure Name]]</f>
        <v>#VALUE!</v>
      </c>
      <c r="C36" s="16" t="e">
        <f>Table1[[#This Row],[NQF Number]]</f>
        <v>#VALUE!</v>
      </c>
      <c r="D36" s="3" t="e">
        <f>Table1[[#This Row],[Steward]]</f>
        <v>#VALUE!</v>
      </c>
      <c r="E36" s="2" t="e">
        <f>COUNTIF(#REF!,"Yes")</f>
        <v>#REF!</v>
      </c>
      <c r="F36" s="5"/>
      <c r="G36" s="5"/>
      <c r="H36" s="5"/>
      <c r="I36" s="5"/>
      <c r="J36" s="5"/>
      <c r="K36" s="5"/>
      <c r="L36" s="5"/>
      <c r="M36" s="2" t="e">
        <f>IF(Table15[[#This Row],[NQF Number]]&gt;0,IF(ISNA(VLOOKUP(Table15[[#This Row],[NQF Number]],#REF!,5,FALSE))=TRUE,"Not Found",VLOOKUP(Table15[[#This Row],[NQF Number]],#REF!,5,FALSE)),"No NQF Number")</f>
        <v>#VALUE!</v>
      </c>
      <c r="N36" s="3" t="s">
        <v>1</v>
      </c>
      <c r="O36" s="3"/>
      <c r="P36" s="3"/>
      <c r="Q36" s="3"/>
      <c r="R36" s="3"/>
      <c r="S36" s="3"/>
      <c r="T36" s="3"/>
      <c r="U36" s="3"/>
      <c r="V36" s="3"/>
    </row>
    <row r="37" spans="1:22">
      <c r="A37" s="3" t="e">
        <f>Table1[[#This Row],['#]]</f>
        <v>#VALUE!</v>
      </c>
      <c r="B37" s="2" t="e">
        <f>Table1[[#This Row],[Measure Name]]</f>
        <v>#VALUE!</v>
      </c>
      <c r="C37" s="16" t="e">
        <f>Table1[[#This Row],[NQF Number]]</f>
        <v>#VALUE!</v>
      </c>
      <c r="D37" s="3" t="e">
        <f>Table1[[#This Row],[Steward]]</f>
        <v>#VALUE!</v>
      </c>
      <c r="E37" s="2" t="e">
        <f>COUNTIF(#REF!,"Yes")</f>
        <v>#REF!</v>
      </c>
      <c r="F37" s="5"/>
      <c r="G37" s="5"/>
      <c r="H37" s="5"/>
      <c r="I37" s="5"/>
      <c r="J37" s="5"/>
      <c r="K37" s="5"/>
      <c r="L37" s="5"/>
      <c r="M37" s="2" t="e">
        <f>IF(Table15[[#This Row],[NQF Number]]&gt;0,IF(ISNA(VLOOKUP(Table15[[#This Row],[NQF Number]],#REF!,5,FALSE))=TRUE,"Not Found",VLOOKUP(Table15[[#This Row],[NQF Number]],#REF!,5,FALSE)),"No NQF Number")</f>
        <v>#VALUE!</v>
      </c>
      <c r="N37" s="3"/>
      <c r="O37" s="3"/>
      <c r="P37" s="3"/>
      <c r="Q37" s="3"/>
      <c r="R37" s="3"/>
      <c r="S37" s="3"/>
      <c r="T37" s="3"/>
      <c r="U37" s="3"/>
      <c r="V37" s="3"/>
    </row>
    <row r="38" spans="1:22">
      <c r="A38" s="3" t="e">
        <f>Table1[[#This Row],['#]]</f>
        <v>#VALUE!</v>
      </c>
      <c r="B38" s="2" t="e">
        <f>Table1[[#This Row],[Measure Name]]</f>
        <v>#VALUE!</v>
      </c>
      <c r="C38" s="16" t="e">
        <f>Table1[[#This Row],[NQF Number]]</f>
        <v>#VALUE!</v>
      </c>
      <c r="D38" s="3" t="e">
        <f>Table1[[#This Row],[Steward]]</f>
        <v>#VALUE!</v>
      </c>
      <c r="E38" s="2" t="e">
        <f>COUNTIF(#REF!,"Yes")</f>
        <v>#REF!</v>
      </c>
      <c r="F38" s="5"/>
      <c r="G38" s="5"/>
      <c r="H38" s="5"/>
      <c r="I38" s="5"/>
      <c r="J38" s="5"/>
      <c r="K38" s="5"/>
      <c r="L38" s="5"/>
      <c r="M38" s="2" t="e">
        <f>IF(Table15[[#This Row],[NQF Number]]&gt;0,IF(ISNA(VLOOKUP(Table15[[#This Row],[NQF Number]],#REF!,5,FALSE))=TRUE,"Not Found",VLOOKUP(Table15[[#This Row],[NQF Number]],#REF!,5,FALSE)),"No NQF Number")</f>
        <v>#VALUE!</v>
      </c>
      <c r="N38" s="3"/>
      <c r="O38" s="3"/>
      <c r="P38" s="3"/>
      <c r="Q38" s="3"/>
      <c r="R38" s="3"/>
      <c r="S38" s="3"/>
      <c r="T38" s="3"/>
      <c r="U38" s="3"/>
      <c r="V38" s="3"/>
    </row>
    <row r="39" spans="1:22">
      <c r="A39" s="3" t="e">
        <f>Table1[[#This Row],['#]]</f>
        <v>#VALUE!</v>
      </c>
      <c r="B39" s="2" t="e">
        <f>Table1[[#This Row],[Measure Name]]</f>
        <v>#VALUE!</v>
      </c>
      <c r="C39" s="16" t="e">
        <f>Table1[[#This Row],[NQF Number]]</f>
        <v>#VALUE!</v>
      </c>
      <c r="D39" s="3" t="e">
        <f>Table1[[#This Row],[Steward]]</f>
        <v>#VALUE!</v>
      </c>
      <c r="E39" s="2" t="e">
        <f>COUNTIF(#REF!,"Yes")</f>
        <v>#REF!</v>
      </c>
      <c r="F39" s="5"/>
      <c r="G39" s="5"/>
      <c r="H39" s="5"/>
      <c r="I39" s="5"/>
      <c r="J39" s="5"/>
      <c r="K39" s="5"/>
      <c r="L39" s="5"/>
      <c r="M39" s="2" t="e">
        <f>IF(Table15[[#This Row],[NQF Number]]&gt;0,IF(ISNA(VLOOKUP(Table15[[#This Row],[NQF Number]],#REF!,5,FALSE))=TRUE,"Not Found",VLOOKUP(Table15[[#This Row],[NQF Number]],#REF!,5,FALSE)),"No NQF Number")</f>
        <v>#VALUE!</v>
      </c>
      <c r="N39" s="3" t="s">
        <v>1</v>
      </c>
      <c r="O39" s="3"/>
      <c r="P39" s="3"/>
      <c r="Q39" s="3"/>
      <c r="R39" s="3"/>
      <c r="S39" s="3"/>
      <c r="T39" s="3"/>
      <c r="U39" s="3"/>
      <c r="V39" s="3"/>
    </row>
    <row r="40" spans="1:22">
      <c r="A40" s="3" t="e">
        <f>Table1[[#This Row],['#]]</f>
        <v>#VALUE!</v>
      </c>
      <c r="B40" s="2" t="e">
        <f>Table1[[#This Row],[Measure Name]]</f>
        <v>#VALUE!</v>
      </c>
      <c r="C40" s="16" t="e">
        <f>Table1[[#This Row],[NQF Number]]</f>
        <v>#VALUE!</v>
      </c>
      <c r="D40" s="3" t="e">
        <f>Table1[[#This Row],[Steward]]</f>
        <v>#VALUE!</v>
      </c>
      <c r="E40" s="2" t="e">
        <f>COUNTIF(#REF!,"Yes")</f>
        <v>#REF!</v>
      </c>
      <c r="F40" s="5"/>
      <c r="G40" s="5"/>
      <c r="H40" s="5"/>
      <c r="I40" s="5"/>
      <c r="J40" s="5"/>
      <c r="K40" s="5"/>
      <c r="L40" s="5"/>
      <c r="M40" s="2" t="e">
        <f>IF(Table15[[#This Row],[NQF Number]]&gt;0,IF(ISNA(VLOOKUP(Table15[[#This Row],[NQF Number]],#REF!,5,FALSE))=TRUE,"Not Found",VLOOKUP(Table15[[#This Row],[NQF Number]],#REF!,5,FALSE)),"No NQF Number")</f>
        <v>#VALUE!</v>
      </c>
      <c r="N40" s="3"/>
      <c r="O40" s="3"/>
      <c r="P40" s="3"/>
      <c r="Q40" s="3"/>
      <c r="R40" s="3"/>
      <c r="S40" s="3"/>
      <c r="T40" s="3"/>
      <c r="U40" s="3"/>
      <c r="V40" s="3"/>
    </row>
    <row r="41" spans="1:22">
      <c r="A41" s="3" t="e">
        <f>Table1[[#This Row],['#]]</f>
        <v>#VALUE!</v>
      </c>
      <c r="B41" s="2" t="e">
        <f>Table1[[#This Row],[Measure Name]]</f>
        <v>#VALUE!</v>
      </c>
      <c r="C41" s="16" t="e">
        <f>Table1[[#This Row],[NQF Number]]</f>
        <v>#VALUE!</v>
      </c>
      <c r="D41" s="3" t="e">
        <f>Table1[[#This Row],[Steward]]</f>
        <v>#VALUE!</v>
      </c>
      <c r="E41" s="2" t="e">
        <f>COUNTIF(#REF!,"Yes")</f>
        <v>#REF!</v>
      </c>
      <c r="F41" s="4"/>
      <c r="G41" s="4"/>
      <c r="H41" s="4"/>
      <c r="I41" s="4"/>
      <c r="J41" s="4"/>
      <c r="K41" s="4"/>
      <c r="L41" s="4"/>
      <c r="M41" s="2" t="e">
        <f>IF(Table15[[#This Row],[NQF Number]]&gt;0,IF(ISNA(VLOOKUP(Table15[[#This Row],[NQF Number]],#REF!,5,FALSE))=TRUE,"Not Found",VLOOKUP(Table15[[#This Row],[NQF Number]],#REF!,5,FALSE)),"No NQF Number")</f>
        <v>#VALUE!</v>
      </c>
      <c r="N41" s="2"/>
      <c r="O41" s="3"/>
      <c r="P41" s="3"/>
      <c r="Q41" s="3"/>
      <c r="R41" s="3"/>
      <c r="S41" s="3"/>
      <c r="T41" s="3"/>
      <c r="U41" s="3"/>
      <c r="V41" s="3"/>
    </row>
    <row r="42" spans="1:22">
      <c r="A42" s="3" t="e">
        <f>Table1[[#This Row],['#]]</f>
        <v>#VALUE!</v>
      </c>
      <c r="B42" s="2" t="e">
        <f>Table1[[#This Row],[Measure Name]]</f>
        <v>#VALUE!</v>
      </c>
      <c r="C42" s="16" t="e">
        <f>Table1[[#This Row],[NQF Number]]</f>
        <v>#VALUE!</v>
      </c>
      <c r="D42" s="3" t="e">
        <f>Table1[[#This Row],[Steward]]</f>
        <v>#VALUE!</v>
      </c>
      <c r="E42" s="2" t="e">
        <f>COUNTIF(#REF!,"Yes")</f>
        <v>#REF!</v>
      </c>
      <c r="F42" s="5" t="s">
        <v>1</v>
      </c>
      <c r="G42" s="5"/>
      <c r="H42" s="5"/>
      <c r="I42" s="5"/>
      <c r="J42" s="5"/>
      <c r="K42" s="5"/>
      <c r="L42" s="5"/>
      <c r="M42" s="2" t="e">
        <f>IF(Table15[[#This Row],[NQF Number]]&gt;0,IF(ISNA(VLOOKUP(Table15[[#This Row],[NQF Number]],#REF!,5,FALSE))=TRUE,"Not Found",VLOOKUP(Table15[[#This Row],[NQF Number]],#REF!,5,FALSE)),"No NQF Number")</f>
        <v>#VALUE!</v>
      </c>
      <c r="N42" s="3"/>
      <c r="O42" s="3"/>
      <c r="P42" s="3"/>
      <c r="Q42" s="3"/>
      <c r="R42" s="3"/>
      <c r="S42" s="3"/>
      <c r="T42" s="3"/>
      <c r="U42" s="3"/>
      <c r="V42" s="3"/>
    </row>
    <row r="43" spans="1:22">
      <c r="A43" s="3" t="e">
        <f>Table1[[#This Row],['#]]</f>
        <v>#VALUE!</v>
      </c>
      <c r="B43" s="2" t="e">
        <f>Table1[[#This Row],[Measure Name]]</f>
        <v>#VALUE!</v>
      </c>
      <c r="C43" s="16" t="e">
        <f>Table1[[#This Row],[NQF Number]]</f>
        <v>#VALUE!</v>
      </c>
      <c r="D43" s="3" t="e">
        <f>Table1[[#This Row],[Steward]]</f>
        <v>#VALUE!</v>
      </c>
      <c r="E43" s="2" t="e">
        <f>COUNTIF(#REF!,"Yes")</f>
        <v>#REF!</v>
      </c>
      <c r="F43" s="5"/>
      <c r="G43" s="5"/>
      <c r="H43" s="5"/>
      <c r="I43" s="5"/>
      <c r="J43" s="5"/>
      <c r="K43" s="5"/>
      <c r="L43" s="5"/>
      <c r="M43" s="2" t="e">
        <f>IF(Table15[[#This Row],[NQF Number]]&gt;0,IF(ISNA(VLOOKUP(Table15[[#This Row],[NQF Number]],#REF!,5,FALSE))=TRUE,"Not Found",VLOOKUP(Table15[[#This Row],[NQF Number]],#REF!,5,FALSE)),"No NQF Number")</f>
        <v>#VALUE!</v>
      </c>
      <c r="N43" s="3"/>
      <c r="O43" s="3"/>
      <c r="P43" s="3"/>
      <c r="Q43" s="3"/>
      <c r="R43" s="3"/>
      <c r="S43" s="3"/>
      <c r="T43" s="3"/>
      <c r="U43" s="3"/>
      <c r="V43" s="3"/>
    </row>
    <row r="44" spans="1:22">
      <c r="A44" s="3" t="e">
        <f>Table1[[#This Row],['#]]</f>
        <v>#VALUE!</v>
      </c>
      <c r="B44" s="2" t="e">
        <f>Table1[[#This Row],[Measure Name]]</f>
        <v>#VALUE!</v>
      </c>
      <c r="C44" s="16" t="e">
        <f>Table1[[#This Row],[NQF Number]]</f>
        <v>#VALUE!</v>
      </c>
      <c r="D44" s="3" t="e">
        <f>Table1[[#This Row],[Steward]]</f>
        <v>#VALUE!</v>
      </c>
      <c r="E44" s="2" t="e">
        <f>COUNTIF(#REF!,"Yes")</f>
        <v>#REF!</v>
      </c>
      <c r="F44" s="5"/>
      <c r="G44" s="5"/>
      <c r="H44" s="5"/>
      <c r="I44" s="5"/>
      <c r="J44" s="5"/>
      <c r="K44" s="5"/>
      <c r="L44" s="5"/>
      <c r="M44" s="2" t="e">
        <f>IF(Table15[[#This Row],[NQF Number]]&gt;0,IF(ISNA(VLOOKUP(Table15[[#This Row],[NQF Number]],#REF!,5,FALSE))=TRUE,"Not Found",VLOOKUP(Table15[[#This Row],[NQF Number]],#REF!,5,FALSE)),"No NQF Number")</f>
        <v>#VALUE!</v>
      </c>
      <c r="N44" s="3"/>
      <c r="O44" s="3"/>
      <c r="P44" s="3"/>
      <c r="Q44" s="3"/>
      <c r="R44" s="3"/>
      <c r="S44" s="3"/>
      <c r="T44" s="3"/>
      <c r="U44" s="3"/>
      <c r="V44" s="3"/>
    </row>
    <row r="45" spans="1:22">
      <c r="A45" s="3" t="e">
        <f>Table1[[#This Row],['#]]</f>
        <v>#VALUE!</v>
      </c>
      <c r="B45" s="2" t="e">
        <f>Table1[[#This Row],[Measure Name]]</f>
        <v>#VALUE!</v>
      </c>
      <c r="C45" s="16" t="e">
        <f>Table1[[#This Row],[NQF Number]]</f>
        <v>#VALUE!</v>
      </c>
      <c r="D45" s="3" t="e">
        <f>Table1[[#This Row],[Steward]]</f>
        <v>#VALUE!</v>
      </c>
      <c r="E45" s="2" t="e">
        <f>COUNTIF(#REF!,"Yes")</f>
        <v>#REF!</v>
      </c>
      <c r="F45" s="3"/>
      <c r="G45" s="3"/>
      <c r="H45" s="3"/>
      <c r="I45" s="3"/>
      <c r="J45" s="3"/>
      <c r="K45" s="3"/>
      <c r="L45" s="3"/>
      <c r="M45" s="2" t="e">
        <f>IF(Table15[[#This Row],[NQF Number]]&gt;0,IF(ISNA(VLOOKUP(Table15[[#This Row],[NQF Number]],#REF!,5,FALSE))=TRUE,"Not Found",VLOOKUP(Table15[[#This Row],[NQF Number]],#REF!,5,FALSE)),"No NQF Number")</f>
        <v>#VALUE!</v>
      </c>
      <c r="N45" s="5"/>
      <c r="O45" s="3"/>
      <c r="P45" s="3"/>
      <c r="Q45" s="3"/>
      <c r="R45" s="3"/>
      <c r="S45" s="3"/>
      <c r="T45" s="3"/>
      <c r="U45" s="3"/>
      <c r="V45" s="3"/>
    </row>
    <row r="46" spans="1:22">
      <c r="A46" s="3" t="e">
        <f>Table1[[#This Row],['#]]</f>
        <v>#VALUE!</v>
      </c>
      <c r="B46" s="2" t="e">
        <f>Table1[[#This Row],[Measure Name]]</f>
        <v>#VALUE!</v>
      </c>
      <c r="C46" s="16" t="e">
        <f>Table1[[#This Row],[NQF Number]]</f>
        <v>#VALUE!</v>
      </c>
      <c r="D46" s="3" t="e">
        <f>Table1[[#This Row],[Steward]]</f>
        <v>#VALUE!</v>
      </c>
      <c r="E46" s="2" t="e">
        <f>COUNTIF(#REF!,"Yes")</f>
        <v>#REF!</v>
      </c>
      <c r="F46" s="4"/>
      <c r="G46" s="4"/>
      <c r="H46" s="4"/>
      <c r="I46" s="4"/>
      <c r="J46" s="4"/>
      <c r="K46" s="4"/>
      <c r="L46" s="4"/>
      <c r="M46" s="2" t="e">
        <f>IF(Table15[[#This Row],[NQF Number]]&gt;0,IF(ISNA(VLOOKUP(Table15[[#This Row],[NQF Number]],#REF!,5,FALSE))=TRUE,"Not Found",VLOOKUP(Table15[[#This Row],[NQF Number]],#REF!,5,FALSE)),"No NQF Number")</f>
        <v>#VALUE!</v>
      </c>
      <c r="N46" s="2"/>
      <c r="O46" s="3"/>
      <c r="P46" s="3"/>
      <c r="Q46" s="3"/>
      <c r="R46" s="3"/>
      <c r="S46" s="3"/>
      <c r="T46" s="3"/>
      <c r="U46" s="3"/>
      <c r="V46" s="3"/>
    </row>
    <row r="47" spans="1:22">
      <c r="A47" s="3" t="e">
        <f>Table1[[#This Row],['#]]</f>
        <v>#VALUE!</v>
      </c>
      <c r="B47" s="2" t="e">
        <f>Table1[[#This Row],[Measure Name]]</f>
        <v>#VALUE!</v>
      </c>
      <c r="C47" s="16" t="e">
        <f>Table1[[#This Row],[NQF Number]]</f>
        <v>#VALUE!</v>
      </c>
      <c r="D47" s="3" t="e">
        <f>Table1[[#This Row],[Steward]]</f>
        <v>#VALUE!</v>
      </c>
      <c r="E47" s="2" t="e">
        <f>COUNTIF(#REF!,"Yes")</f>
        <v>#REF!</v>
      </c>
      <c r="F47" s="5" t="s">
        <v>1</v>
      </c>
      <c r="G47" s="5"/>
      <c r="H47" s="5"/>
      <c r="I47" s="5"/>
      <c r="J47" s="5"/>
      <c r="K47" s="5"/>
      <c r="L47" s="5"/>
      <c r="M47" s="2" t="e">
        <f>IF(Table15[[#This Row],[NQF Number]]&gt;0,IF(ISNA(VLOOKUP(Table15[[#This Row],[NQF Number]],#REF!,5,FALSE))=TRUE,"Not Found",VLOOKUP(Table15[[#This Row],[NQF Number]],#REF!,5,FALSE)),"No NQF Number")</f>
        <v>#VALUE!</v>
      </c>
      <c r="N47" s="3"/>
      <c r="O47" s="3"/>
      <c r="P47" s="3"/>
      <c r="Q47" s="3"/>
      <c r="R47" s="3"/>
      <c r="S47" s="3"/>
      <c r="T47" s="3"/>
      <c r="U47" s="3"/>
      <c r="V47" s="3"/>
    </row>
    <row r="48" spans="1:22">
      <c r="A48" s="3" t="e">
        <f>Table1[[#This Row],['#]]</f>
        <v>#VALUE!</v>
      </c>
      <c r="B48" s="2" t="e">
        <f>Table1[[#This Row],[Measure Name]]</f>
        <v>#VALUE!</v>
      </c>
      <c r="C48" s="16" t="e">
        <f>Table1[[#This Row],[NQF Number]]</f>
        <v>#VALUE!</v>
      </c>
      <c r="D48" s="3" t="e">
        <f>Table1[[#This Row],[Steward]]</f>
        <v>#VALUE!</v>
      </c>
      <c r="E48" s="2" t="e">
        <f>COUNTIF(#REF!,"Yes")</f>
        <v>#REF!</v>
      </c>
      <c r="F48" s="5"/>
      <c r="G48" s="5"/>
      <c r="H48" s="5"/>
      <c r="I48" s="5"/>
      <c r="J48" s="5"/>
      <c r="K48" s="5"/>
      <c r="L48" s="5"/>
      <c r="M48" s="2" t="e">
        <f>IF(Table15[[#This Row],[NQF Number]]&gt;0,IF(ISNA(VLOOKUP(Table15[[#This Row],[NQF Number]],#REF!,5,FALSE))=TRUE,"Not Found",VLOOKUP(Table15[[#This Row],[NQF Number]],#REF!,5,FALSE)),"No NQF Number")</f>
        <v>#VALUE!</v>
      </c>
      <c r="N48" s="3"/>
      <c r="O48" s="3"/>
      <c r="P48" s="3"/>
      <c r="Q48" s="3"/>
      <c r="R48" s="3"/>
      <c r="S48" s="3"/>
      <c r="T48" s="3"/>
      <c r="U48" s="3"/>
      <c r="V48" s="3"/>
    </row>
    <row r="49" spans="1:22">
      <c r="A49" s="3" t="e">
        <f>Table1[[#This Row],['#]]</f>
        <v>#VALUE!</v>
      </c>
      <c r="B49" s="2" t="e">
        <f>Table1[[#This Row],[Measure Name]]</f>
        <v>#VALUE!</v>
      </c>
      <c r="C49" s="16" t="e">
        <f>Table1[[#This Row],[NQF Number]]</f>
        <v>#VALUE!</v>
      </c>
      <c r="D49" s="3" t="e">
        <f>Table1[[#This Row],[Steward]]</f>
        <v>#VALUE!</v>
      </c>
      <c r="E49" s="2" t="e">
        <f>COUNTIF(#REF!,"Yes")</f>
        <v>#REF!</v>
      </c>
      <c r="F49" s="5"/>
      <c r="G49" s="5"/>
      <c r="H49" s="5"/>
      <c r="I49" s="5"/>
      <c r="J49" s="5"/>
      <c r="K49" s="5"/>
      <c r="L49" s="5"/>
      <c r="M49" s="2" t="e">
        <f>IF(Table15[[#This Row],[NQF Number]]&gt;0,IF(ISNA(VLOOKUP(Table15[[#This Row],[NQF Number]],#REF!,5,FALSE))=TRUE,"Not Found",VLOOKUP(Table15[[#This Row],[NQF Number]],#REF!,5,FALSE)),"No NQF Number")</f>
        <v>#VALUE!</v>
      </c>
      <c r="N49" s="3"/>
      <c r="O49" s="3"/>
      <c r="P49" s="3"/>
      <c r="Q49" s="3"/>
      <c r="R49" s="3"/>
      <c r="S49" s="3"/>
      <c r="T49" s="3"/>
      <c r="U49" s="3"/>
      <c r="V49" s="3"/>
    </row>
    <row r="50" spans="1:22">
      <c r="A50" s="3" t="e">
        <f>Table1[[#This Row],['#]]</f>
        <v>#VALUE!</v>
      </c>
      <c r="B50" s="2" t="e">
        <f>Table1[[#This Row],[Measure Name]]</f>
        <v>#VALUE!</v>
      </c>
      <c r="C50" s="16" t="e">
        <f>Table1[[#This Row],[NQF Number]]</f>
        <v>#VALUE!</v>
      </c>
      <c r="D50" s="3" t="e">
        <f>Table1[[#This Row],[Steward]]</f>
        <v>#VALUE!</v>
      </c>
      <c r="E50" s="2" t="e">
        <f>COUNTIF(#REF!,"Yes")</f>
        <v>#REF!</v>
      </c>
      <c r="F50" s="5"/>
      <c r="G50" s="5"/>
      <c r="H50" s="5"/>
      <c r="I50" s="5"/>
      <c r="J50" s="5"/>
      <c r="K50" s="5"/>
      <c r="L50" s="5"/>
      <c r="M50" s="2" t="e">
        <f>IF(Table15[[#This Row],[NQF Number]]&gt;0,IF(ISNA(VLOOKUP(Table15[[#This Row],[NQF Number]],#REF!,5,FALSE))=TRUE,"Not Found",VLOOKUP(Table15[[#This Row],[NQF Number]],#REF!,5,FALSE)),"No NQF Number")</f>
        <v>#VALUE!</v>
      </c>
      <c r="N50" s="3"/>
      <c r="O50" s="3"/>
      <c r="P50" s="3"/>
      <c r="Q50" s="3"/>
      <c r="R50" s="3"/>
      <c r="S50" s="3"/>
      <c r="T50" s="3"/>
      <c r="U50" s="3"/>
      <c r="V50" s="3"/>
    </row>
    <row r="51" spans="1:22">
      <c r="A51" s="3" t="e">
        <f>Table1[[#This Row],['#]]</f>
        <v>#VALUE!</v>
      </c>
      <c r="B51" s="2" t="e">
        <f>Table1[[#This Row],[Measure Name]]</f>
        <v>#VALUE!</v>
      </c>
      <c r="C51" s="16" t="e">
        <f>Table1[[#This Row],[NQF Number]]</f>
        <v>#VALUE!</v>
      </c>
      <c r="D51" s="3" t="e">
        <f>Table1[[#This Row],[Steward]]</f>
        <v>#VALUE!</v>
      </c>
      <c r="E51" s="2" t="e">
        <f>COUNTIF(#REF!,"Yes")</f>
        <v>#REF!</v>
      </c>
      <c r="F51" s="3"/>
      <c r="G51" s="3"/>
      <c r="H51" s="3"/>
      <c r="I51" s="3"/>
      <c r="J51" s="3"/>
      <c r="K51" s="3"/>
      <c r="L51" s="3"/>
      <c r="M51" s="2" t="e">
        <f>IF(Table15[[#This Row],[NQF Number]]&gt;0,IF(ISNA(VLOOKUP(Table15[[#This Row],[NQF Number]],#REF!,5,FALSE))=TRUE,"Not Found",VLOOKUP(Table15[[#This Row],[NQF Number]],#REF!,5,FALSE)),"No NQF Number")</f>
        <v>#VALUE!</v>
      </c>
      <c r="N51" s="5"/>
      <c r="O51" s="3"/>
      <c r="P51" s="3"/>
      <c r="Q51" s="3"/>
      <c r="R51" s="3"/>
      <c r="S51" s="3"/>
      <c r="T51" s="3"/>
      <c r="U51" s="3"/>
      <c r="V51" s="3"/>
    </row>
    <row r="52" spans="1:22">
      <c r="A52" s="3" t="e">
        <f>Table1[[#This Row],['#]]</f>
        <v>#VALUE!</v>
      </c>
      <c r="B52" s="2" t="e">
        <f>Table1[[#This Row],[Measure Name]]</f>
        <v>#VALUE!</v>
      </c>
      <c r="C52" s="16" t="e">
        <f>Table1[[#This Row],[NQF Number]]</f>
        <v>#VALUE!</v>
      </c>
      <c r="D52" s="3" t="e">
        <f>Table1[[#This Row],[Steward]]</f>
        <v>#VALUE!</v>
      </c>
      <c r="E52" s="2" t="e">
        <f>COUNTIF(#REF!,"Yes")</f>
        <v>#REF!</v>
      </c>
      <c r="F52" s="5"/>
      <c r="G52" s="5"/>
      <c r="H52" s="5"/>
      <c r="I52" s="5"/>
      <c r="J52" s="5"/>
      <c r="K52" s="5"/>
      <c r="L52" s="5"/>
      <c r="M52" s="2" t="e">
        <f>IF(Table15[[#This Row],[NQF Number]]&gt;0,IF(ISNA(VLOOKUP(Table15[[#This Row],[NQF Number]],#REF!,5,FALSE))=TRUE,"Not Found",VLOOKUP(Table15[[#This Row],[NQF Number]],#REF!,5,FALSE)),"No NQF Number")</f>
        <v>#VALUE!</v>
      </c>
      <c r="N52" s="3" t="s">
        <v>1</v>
      </c>
      <c r="O52" s="3"/>
      <c r="P52" s="3"/>
      <c r="Q52" s="3"/>
      <c r="R52" s="3"/>
      <c r="S52" s="3"/>
      <c r="T52" s="3"/>
      <c r="U52" s="3"/>
      <c r="V52" s="3"/>
    </row>
    <row r="53" spans="1:22">
      <c r="A53" s="3" t="e">
        <f>Table1[[#This Row],['#]]</f>
        <v>#VALUE!</v>
      </c>
      <c r="B53" s="2" t="e">
        <f>Table1[[#This Row],[Measure Name]]</f>
        <v>#VALUE!</v>
      </c>
      <c r="C53" s="16" t="e">
        <f>Table1[[#This Row],[NQF Number]]</f>
        <v>#VALUE!</v>
      </c>
      <c r="D53" s="3" t="e">
        <f>Table1[[#This Row],[Steward]]</f>
        <v>#VALUE!</v>
      </c>
      <c r="E53" s="2" t="e">
        <f>COUNTIF(#REF!,"Yes")</f>
        <v>#REF!</v>
      </c>
      <c r="F53" s="5"/>
      <c r="G53" s="5"/>
      <c r="H53" s="5"/>
      <c r="I53" s="5"/>
      <c r="J53" s="5"/>
      <c r="K53" s="5"/>
      <c r="L53" s="5"/>
      <c r="M53" s="2" t="e">
        <f>IF(Table15[[#This Row],[NQF Number]]&gt;0,IF(ISNA(VLOOKUP(Table15[[#This Row],[NQF Number]],#REF!,5,FALSE))=TRUE,"Not Found",VLOOKUP(Table15[[#This Row],[NQF Number]],#REF!,5,FALSE)),"No NQF Number")</f>
        <v>#VALUE!</v>
      </c>
      <c r="N53" s="3"/>
      <c r="O53" s="3"/>
      <c r="P53" s="3"/>
      <c r="Q53" s="3"/>
      <c r="R53" s="3"/>
      <c r="S53" s="3"/>
      <c r="T53" s="3"/>
      <c r="U53" s="3"/>
      <c r="V53" s="3"/>
    </row>
    <row r="54" spans="1:22">
      <c r="A54" s="3" t="e">
        <f>Table1[[#This Row],['#]]</f>
        <v>#VALUE!</v>
      </c>
      <c r="B54" s="2" t="e">
        <f>Table1[[#This Row],[Measure Name]]</f>
        <v>#VALUE!</v>
      </c>
      <c r="C54" s="16" t="e">
        <f>Table1[[#This Row],[NQF Number]]</f>
        <v>#VALUE!</v>
      </c>
      <c r="D54" s="3" t="e">
        <f>Table1[[#This Row],[Steward]]</f>
        <v>#VALUE!</v>
      </c>
      <c r="E54" s="2" t="e">
        <f>COUNTIF(#REF!,"Yes")</f>
        <v>#REF!</v>
      </c>
      <c r="F54" s="4"/>
      <c r="G54" s="4"/>
      <c r="H54" s="4"/>
      <c r="I54" s="4"/>
      <c r="J54" s="4"/>
      <c r="K54" s="4"/>
      <c r="L54" s="4"/>
      <c r="M54" s="2" t="e">
        <f>IF(Table15[[#This Row],[NQF Number]]&gt;0,IF(ISNA(VLOOKUP(Table15[[#This Row],[NQF Number]],#REF!,5,FALSE))=TRUE,"Not Found",VLOOKUP(Table15[[#This Row],[NQF Number]],#REF!,5,FALSE)),"No NQF Number")</f>
        <v>#VALUE!</v>
      </c>
      <c r="N54" s="2"/>
      <c r="O54" s="3"/>
      <c r="P54" s="3"/>
      <c r="Q54" s="3"/>
      <c r="R54" s="3"/>
      <c r="S54" s="3"/>
      <c r="T54" s="3"/>
      <c r="U54" s="3"/>
      <c r="V54" s="3"/>
    </row>
    <row r="55" spans="1:22">
      <c r="A55" s="3" t="e">
        <f>Table1[[#This Row],['#]]</f>
        <v>#VALUE!</v>
      </c>
      <c r="B55" s="2" t="e">
        <f>Table1[[#This Row],[Measure Name]]</f>
        <v>#VALUE!</v>
      </c>
      <c r="C55" s="16" t="e">
        <f>Table1[[#This Row],[NQF Number]]</f>
        <v>#VALUE!</v>
      </c>
      <c r="D55" s="3" t="e">
        <f>Table1[[#This Row],[Steward]]</f>
        <v>#VALUE!</v>
      </c>
      <c r="E55" s="2" t="e">
        <f>COUNTIF(#REF!,"Yes")</f>
        <v>#REF!</v>
      </c>
      <c r="F55" s="5"/>
      <c r="G55" s="5"/>
      <c r="H55" s="5"/>
      <c r="I55" s="5"/>
      <c r="J55" s="5"/>
      <c r="K55" s="5"/>
      <c r="L55" s="5"/>
      <c r="M55" s="2" t="e">
        <f>IF(Table15[[#This Row],[NQF Number]]&gt;0,IF(ISNA(VLOOKUP(Table15[[#This Row],[NQF Number]],#REF!,5,FALSE))=TRUE,"Not Found",VLOOKUP(Table15[[#This Row],[NQF Number]],#REF!,5,FALSE)),"No NQF Number")</f>
        <v>#VALUE!</v>
      </c>
      <c r="N55" s="3"/>
      <c r="O55" s="3"/>
      <c r="P55" s="3"/>
      <c r="Q55" s="3"/>
      <c r="R55" s="3"/>
      <c r="S55" s="3"/>
      <c r="T55" s="3"/>
      <c r="U55" s="3"/>
      <c r="V55" s="3"/>
    </row>
    <row r="56" spans="1:22">
      <c r="A56" s="3" t="e">
        <f>Table1[[#This Row],['#]]</f>
        <v>#VALUE!</v>
      </c>
      <c r="B56" s="2" t="e">
        <f>Table1[[#This Row],[Measure Name]]</f>
        <v>#VALUE!</v>
      </c>
      <c r="C56" s="16" t="e">
        <f>Table1[[#This Row],[NQF Number]]</f>
        <v>#VALUE!</v>
      </c>
      <c r="D56" s="3" t="e">
        <f>Table1[[#This Row],[Steward]]</f>
        <v>#VALUE!</v>
      </c>
      <c r="E56" s="2" t="e">
        <f>COUNTIF(#REF!,"Yes")</f>
        <v>#REF!</v>
      </c>
      <c r="F56" s="5"/>
      <c r="G56" s="5"/>
      <c r="H56" s="5"/>
      <c r="I56" s="5"/>
      <c r="J56" s="5"/>
      <c r="K56" s="5"/>
      <c r="L56" s="5"/>
      <c r="M56" s="2" t="e">
        <f>IF(Table15[[#This Row],[NQF Number]]&gt;0,IF(ISNA(VLOOKUP(Table15[[#This Row],[NQF Number]],#REF!,5,FALSE))=TRUE,"Not Found",VLOOKUP(Table15[[#This Row],[NQF Number]],#REF!,5,FALSE)),"No NQF Number")</f>
        <v>#VALUE!</v>
      </c>
      <c r="N56" s="3"/>
      <c r="O56" s="3"/>
      <c r="P56" s="3"/>
      <c r="Q56" s="3"/>
      <c r="R56" s="3"/>
      <c r="S56" s="3"/>
      <c r="T56" s="3"/>
      <c r="U56" s="3"/>
      <c r="V56" s="3"/>
    </row>
    <row r="57" spans="1:22">
      <c r="A57" s="3" t="e">
        <f>Table1[[#This Row],['#]]</f>
        <v>#VALUE!</v>
      </c>
      <c r="B57" s="2" t="e">
        <f>Table1[[#This Row],[Measure Name]]</f>
        <v>#VALUE!</v>
      </c>
      <c r="C57" s="16" t="e">
        <f>Table1[[#This Row],[NQF Number]]</f>
        <v>#VALUE!</v>
      </c>
      <c r="D57" s="3" t="e">
        <f>Table1[[#This Row],[Steward]]</f>
        <v>#VALUE!</v>
      </c>
      <c r="E57" s="2" t="e">
        <f>COUNTIF(#REF!,"Yes")</f>
        <v>#REF!</v>
      </c>
      <c r="F57" s="5"/>
      <c r="G57" s="5"/>
      <c r="H57" s="5"/>
      <c r="I57" s="5"/>
      <c r="J57" s="5"/>
      <c r="K57" s="5"/>
      <c r="L57" s="5"/>
      <c r="M57" s="2" t="e">
        <f>IF(Table15[[#This Row],[NQF Number]]&gt;0,IF(ISNA(VLOOKUP(Table15[[#This Row],[NQF Number]],#REF!,5,FALSE))=TRUE,"Not Found",VLOOKUP(Table15[[#This Row],[NQF Number]],#REF!,5,FALSE)),"No NQF Number")</f>
        <v>#VALUE!</v>
      </c>
      <c r="N57" s="3"/>
      <c r="O57" s="3"/>
      <c r="P57" s="3"/>
      <c r="Q57" s="3"/>
      <c r="R57" s="3"/>
      <c r="S57" s="3"/>
      <c r="T57" s="3"/>
      <c r="U57" s="3"/>
      <c r="V57" s="3"/>
    </row>
    <row r="58" spans="1:22">
      <c r="A58" s="3" t="e">
        <f>Table1[[#This Row],['#]]</f>
        <v>#VALUE!</v>
      </c>
      <c r="B58" s="2" t="e">
        <f>Table1[[#This Row],[Measure Name]]</f>
        <v>#VALUE!</v>
      </c>
      <c r="C58" s="16" t="e">
        <f>Table1[[#This Row],[NQF Number]]</f>
        <v>#VALUE!</v>
      </c>
      <c r="D58" s="3" t="e">
        <f>Table1[[#This Row],[Steward]]</f>
        <v>#VALUE!</v>
      </c>
      <c r="E58" s="2" t="e">
        <f>COUNTIF(#REF!,"Yes")</f>
        <v>#REF!</v>
      </c>
      <c r="F58" s="5" t="s">
        <v>1</v>
      </c>
      <c r="G58" s="5"/>
      <c r="H58" s="5"/>
      <c r="I58" s="5"/>
      <c r="J58" s="5"/>
      <c r="K58" s="5"/>
      <c r="L58" s="5"/>
      <c r="M58" s="2" t="e">
        <f>IF(Table15[[#This Row],[NQF Number]]&gt;0,IF(ISNA(VLOOKUP(Table15[[#This Row],[NQF Number]],#REF!,5,FALSE))=TRUE,"Not Found",VLOOKUP(Table15[[#This Row],[NQF Number]],#REF!,5,FALSE)),"No NQF Number")</f>
        <v>#VALUE!</v>
      </c>
      <c r="N58" s="3"/>
      <c r="O58" s="3"/>
      <c r="P58" s="3"/>
      <c r="Q58" s="3"/>
      <c r="R58" s="3"/>
      <c r="S58" s="3"/>
      <c r="T58" s="3"/>
      <c r="U58" s="3"/>
      <c r="V58" s="3"/>
    </row>
    <row r="59" spans="1:22">
      <c r="A59" s="3" t="e">
        <f>Table1[[#This Row],['#]]</f>
        <v>#VALUE!</v>
      </c>
      <c r="B59" s="2" t="e">
        <f>Table1[[#This Row],[Measure Name]]</f>
        <v>#VALUE!</v>
      </c>
      <c r="C59" s="16" t="e">
        <f>Table1[[#This Row],[NQF Number]]</f>
        <v>#VALUE!</v>
      </c>
      <c r="D59" s="3" t="e">
        <f>Table1[[#This Row],[Steward]]</f>
        <v>#VALUE!</v>
      </c>
      <c r="E59" s="2" t="e">
        <f>COUNTIF(#REF!,"Yes")</f>
        <v>#REF!</v>
      </c>
      <c r="F59" s="5"/>
      <c r="G59" s="5"/>
      <c r="H59" s="5"/>
      <c r="I59" s="5"/>
      <c r="J59" s="5"/>
      <c r="K59" s="5"/>
      <c r="L59" s="5"/>
      <c r="M59" s="2" t="e">
        <f>IF(Table15[[#This Row],[NQF Number]]&gt;0,IF(ISNA(VLOOKUP(Table15[[#This Row],[NQF Number]],#REF!,5,FALSE))=TRUE,"Not Found",VLOOKUP(Table15[[#This Row],[NQF Number]],#REF!,5,FALSE)),"No NQF Number")</f>
        <v>#VALUE!</v>
      </c>
      <c r="N59" s="3"/>
      <c r="O59" s="3"/>
      <c r="P59" s="3"/>
      <c r="Q59" s="3"/>
      <c r="R59" s="3"/>
      <c r="S59" s="3"/>
      <c r="T59" s="3"/>
      <c r="U59" s="3"/>
      <c r="V59" s="3"/>
    </row>
    <row r="60" spans="1:22">
      <c r="A60" s="3" t="e">
        <f>Table1[[#This Row],['#]]</f>
        <v>#VALUE!</v>
      </c>
      <c r="B60" s="2" t="e">
        <f>Table1[[#This Row],[Measure Name]]</f>
        <v>#VALUE!</v>
      </c>
      <c r="C60" s="16" t="e">
        <f>Table1[[#This Row],[NQF Number]]</f>
        <v>#VALUE!</v>
      </c>
      <c r="D60" s="3" t="e">
        <f>Table1[[#This Row],[Steward]]</f>
        <v>#VALUE!</v>
      </c>
      <c r="E60" s="2" t="e">
        <f>COUNTIF(#REF!,"Yes")</f>
        <v>#REF!</v>
      </c>
      <c r="F60" s="5"/>
      <c r="G60" s="5"/>
      <c r="H60" s="5"/>
      <c r="I60" s="5"/>
      <c r="J60" s="5"/>
      <c r="K60" s="5"/>
      <c r="L60" s="5"/>
      <c r="M60" s="2" t="e">
        <f>IF(Table15[[#This Row],[NQF Number]]&gt;0,IF(ISNA(VLOOKUP(Table15[[#This Row],[NQF Number]],#REF!,5,FALSE))=TRUE,"Not Found",VLOOKUP(Table15[[#This Row],[NQF Number]],#REF!,5,FALSE)),"No NQF Number")</f>
        <v>#VALUE!</v>
      </c>
      <c r="N60" s="3"/>
      <c r="O60" s="3"/>
      <c r="P60" s="3"/>
      <c r="Q60" s="3"/>
      <c r="R60" s="3"/>
      <c r="S60" s="3"/>
      <c r="T60" s="3"/>
      <c r="U60" s="3"/>
      <c r="V60" s="3"/>
    </row>
    <row r="61" spans="1:22">
      <c r="A61" s="3" t="e">
        <f>Table1[[#This Row],['#]]</f>
        <v>#VALUE!</v>
      </c>
      <c r="B61" s="2" t="e">
        <f>Table1[[#This Row],[Measure Name]]</f>
        <v>#VALUE!</v>
      </c>
      <c r="C61" s="16" t="e">
        <f>Table1[[#This Row],[NQF Number]]</f>
        <v>#VALUE!</v>
      </c>
      <c r="D61" s="3" t="e">
        <f>Table1[[#This Row],[Steward]]</f>
        <v>#VALUE!</v>
      </c>
      <c r="E61" s="2" t="e">
        <f>COUNTIF(#REF!,"Yes")</f>
        <v>#REF!</v>
      </c>
      <c r="F61" s="5"/>
      <c r="G61" s="5"/>
      <c r="H61" s="5"/>
      <c r="I61" s="5"/>
      <c r="J61" s="5"/>
      <c r="K61" s="5"/>
      <c r="L61" s="5"/>
      <c r="M61" s="2" t="e">
        <f>IF(Table15[[#This Row],[NQF Number]]&gt;0,IF(ISNA(VLOOKUP(Table15[[#This Row],[NQF Number]],#REF!,5,FALSE))=TRUE,"Not Found",VLOOKUP(Table15[[#This Row],[NQF Number]],#REF!,5,FALSE)),"No NQF Number")</f>
        <v>#VALUE!</v>
      </c>
      <c r="N61" s="3" t="s">
        <v>1</v>
      </c>
      <c r="O61" s="3"/>
      <c r="P61" s="3"/>
      <c r="Q61" s="3"/>
      <c r="R61" s="3"/>
      <c r="S61" s="3"/>
      <c r="T61" s="3"/>
      <c r="U61" s="3"/>
      <c r="V61" s="3"/>
    </row>
    <row r="62" spans="1:22">
      <c r="A62" s="3" t="e">
        <f>Table1[[#This Row],['#]]</f>
        <v>#VALUE!</v>
      </c>
      <c r="B62" s="2" t="e">
        <f>Table1[[#This Row],[Measure Name]]</f>
        <v>#VALUE!</v>
      </c>
      <c r="C62" s="16" t="e">
        <f>Table1[[#This Row],[NQF Number]]</f>
        <v>#VALUE!</v>
      </c>
      <c r="D62" s="3" t="e">
        <f>Table1[[#This Row],[Steward]]</f>
        <v>#VALUE!</v>
      </c>
      <c r="E62" s="2" t="e">
        <f>COUNTIF(#REF!,"Yes")</f>
        <v>#REF!</v>
      </c>
      <c r="F62" s="5"/>
      <c r="G62" s="5"/>
      <c r="H62" s="5"/>
      <c r="I62" s="5"/>
      <c r="J62" s="5"/>
      <c r="K62" s="5"/>
      <c r="L62" s="5"/>
      <c r="M62" s="2" t="e">
        <f>IF(Table15[[#This Row],[NQF Number]]&gt;0,IF(ISNA(VLOOKUP(Table15[[#This Row],[NQF Number]],#REF!,5,FALSE))=TRUE,"Not Found",VLOOKUP(Table15[[#This Row],[NQF Number]],#REF!,5,FALSE)),"No NQF Number")</f>
        <v>#VALUE!</v>
      </c>
      <c r="N62" s="3"/>
      <c r="O62" s="3"/>
      <c r="P62" s="3"/>
      <c r="Q62" s="3"/>
      <c r="R62" s="3"/>
      <c r="S62" s="3"/>
      <c r="T62" s="3"/>
      <c r="U62" s="3"/>
      <c r="V62" s="3"/>
    </row>
    <row r="63" spans="1:22">
      <c r="A63" s="3" t="e">
        <f>Table1[[#This Row],['#]]</f>
        <v>#VALUE!</v>
      </c>
      <c r="B63" s="2" t="e">
        <f>Table1[[#This Row],[Measure Name]]</f>
        <v>#VALUE!</v>
      </c>
      <c r="C63" s="16" t="e">
        <f>Table1[[#This Row],[NQF Number]]</f>
        <v>#VALUE!</v>
      </c>
      <c r="D63" s="3" t="e">
        <f>Table1[[#This Row],[Steward]]</f>
        <v>#VALUE!</v>
      </c>
      <c r="E63" s="2" t="e">
        <f>COUNTIF(#REF!,"Yes")</f>
        <v>#REF!</v>
      </c>
      <c r="F63" s="5"/>
      <c r="G63" s="5"/>
      <c r="H63" s="5"/>
      <c r="I63" s="5"/>
      <c r="J63" s="5"/>
      <c r="K63" s="5"/>
      <c r="L63" s="5"/>
      <c r="M63" s="2" t="e">
        <f>IF(Table15[[#This Row],[NQF Number]]&gt;0,IF(ISNA(VLOOKUP(Table15[[#This Row],[NQF Number]],#REF!,5,FALSE))=TRUE,"Not Found",VLOOKUP(Table15[[#This Row],[NQF Number]],#REF!,5,FALSE)),"No NQF Number")</f>
        <v>#VALUE!</v>
      </c>
      <c r="N63" s="3" t="s">
        <v>1</v>
      </c>
      <c r="O63" s="3"/>
      <c r="P63" s="3"/>
      <c r="Q63" s="3"/>
      <c r="R63" s="3"/>
      <c r="S63" s="3"/>
      <c r="T63" s="3"/>
      <c r="U63" s="3"/>
      <c r="V63" s="3"/>
    </row>
    <row r="64" spans="1:22">
      <c r="A64" s="17"/>
      <c r="B64" s="17"/>
      <c r="C64" s="17"/>
      <c r="D64" s="17"/>
      <c r="E64" s="17"/>
      <c r="F64" s="18"/>
      <c r="G64" s="18"/>
      <c r="H64" s="18"/>
      <c r="I64" s="18"/>
      <c r="J64" s="18"/>
      <c r="K64" s="18"/>
      <c r="L64" s="18"/>
      <c r="M64" s="17"/>
      <c r="N64" s="17"/>
      <c r="O64" s="18"/>
      <c r="P64" s="18"/>
      <c r="Q64" s="18"/>
      <c r="R64" s="18"/>
      <c r="S64" s="18"/>
      <c r="T64" s="18"/>
      <c r="U64" s="18"/>
      <c r="V64" s="18"/>
    </row>
    <row r="65" spans="2:14">
      <c r="F65" s="7"/>
      <c r="G65" s="7"/>
      <c r="H65" s="7"/>
      <c r="I65" s="7"/>
      <c r="J65" s="7"/>
      <c r="K65" s="7"/>
      <c r="L65" s="7"/>
      <c r="M65" s="7"/>
      <c r="N65" s="7"/>
    </row>
    <row r="68" spans="2:14" ht="15.75">
      <c r="B68" s="8"/>
      <c r="C68" s="8"/>
    </row>
  </sheetData>
  <mergeCells count="3">
    <mergeCell ref="F1:L1"/>
    <mergeCell ref="M1:V1"/>
    <mergeCell ref="A1:D1"/>
  </mergeCells>
  <conditionalFormatting sqref="F3:N3 A64:N1048576 A3:E63 F4:L60 N4:N60 A2:L2 M4:M63">
    <cfRule type="cellIs" dxfId="404" priority="9" operator="equal">
      <formula>"?"</formula>
    </cfRule>
  </conditionalFormatting>
  <conditionalFormatting sqref="F61:L62 N61:N62">
    <cfRule type="cellIs" dxfId="403" priority="7" operator="equal">
      <formula>"?"</formula>
    </cfRule>
  </conditionalFormatting>
  <conditionalFormatting sqref="F1">
    <cfRule type="cellIs" dxfId="402" priority="5" operator="equal">
      <formula>"?"</formula>
    </cfRule>
  </conditionalFormatting>
  <conditionalFormatting sqref="M1">
    <cfRule type="cellIs" dxfId="401" priority="4" operator="equal">
      <formula>"?"</formula>
    </cfRule>
  </conditionalFormatting>
  <conditionalFormatting sqref="A1">
    <cfRule type="cellIs" dxfId="400" priority="3" operator="equal">
      <formula>"?"</formula>
    </cfRule>
  </conditionalFormatting>
  <conditionalFormatting sqref="M2:V2">
    <cfRule type="cellIs" dxfId="399" priority="1" operator="equal">
      <formula>"?"</formula>
    </cfRule>
  </conditionalFormatting>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62BA"/>
  </sheetPr>
  <dimension ref="A1:CG96"/>
  <sheetViews>
    <sheetView zoomScale="51" zoomScaleNormal="80" workbookViewId="0">
      <pane xSplit="2" topLeftCell="O1" activePane="topRight" state="frozen"/>
      <selection activeCell="A3" sqref="A3"/>
      <selection pane="topRight" activeCell="BN9" sqref="BN9"/>
    </sheetView>
  </sheetViews>
  <sheetFormatPr defaultColWidth="8.85546875" defaultRowHeight="15"/>
  <cols>
    <col min="1" max="1" width="14.140625" customWidth="1"/>
    <col min="2" max="2" width="39" customWidth="1"/>
    <col min="3" max="4" width="22.42578125" customWidth="1"/>
    <col min="5" max="7" width="17.42578125" customWidth="1"/>
    <col min="8" max="8" width="73.85546875" customWidth="1"/>
    <col min="9" max="10" width="17.42578125" customWidth="1"/>
    <col min="11" max="11" width="19" customWidth="1"/>
    <col min="12" max="12" width="21.42578125" customWidth="1"/>
    <col min="13" max="13" width="17.42578125" customWidth="1"/>
    <col min="14" max="14" width="19" customWidth="1"/>
    <col min="15" max="19" width="18" customWidth="1"/>
    <col min="20" max="20" width="74.5703125" customWidth="1"/>
    <col min="21" max="21" width="20.42578125" customWidth="1"/>
    <col min="22" max="23" width="20" hidden="1" customWidth="1"/>
    <col min="24" max="24" width="24.7109375" hidden="1" customWidth="1"/>
    <col min="25" max="25" width="22.28515625" hidden="1" customWidth="1"/>
    <col min="26" max="26" width="22.7109375" hidden="1" customWidth="1"/>
    <col min="27" max="27" width="20" hidden="1" customWidth="1"/>
    <col min="28" max="28" width="25.140625" hidden="1" customWidth="1"/>
    <col min="29" max="29" width="20" hidden="1" customWidth="1"/>
    <col min="30" max="30" width="24.42578125" hidden="1" customWidth="1"/>
    <col min="31" max="31" width="20" hidden="1" customWidth="1"/>
    <col min="32" max="32" width="25.28515625" hidden="1" customWidth="1"/>
    <col min="33" max="33" width="20" hidden="1" customWidth="1"/>
    <col min="34" max="34" width="24.7109375" hidden="1" customWidth="1"/>
    <col min="35" max="35" width="20" hidden="1" customWidth="1"/>
    <col min="36" max="36" width="25.140625" hidden="1" customWidth="1"/>
    <col min="37" max="37" width="20" hidden="1" customWidth="1"/>
    <col min="38" max="38" width="24.42578125" hidden="1" customWidth="1"/>
    <col min="39" max="39" width="20" hidden="1" customWidth="1"/>
    <col min="40" max="40" width="25" hidden="1" customWidth="1"/>
    <col min="41" max="41" width="20" hidden="1" customWidth="1"/>
    <col min="42" max="42" width="25.28515625" hidden="1" customWidth="1"/>
    <col min="43" max="52" width="25.140625" hidden="1" customWidth="1"/>
    <col min="53" max="58" width="29.7109375" hidden="1" customWidth="1"/>
    <col min="59" max="65" width="22.28515625" hidden="1" customWidth="1"/>
    <col min="66" max="68" width="36.140625" customWidth="1"/>
    <col min="69" max="69" width="38.42578125" customWidth="1"/>
    <col min="70" max="74" width="36.140625" customWidth="1"/>
    <col min="75" max="75" width="34.140625" customWidth="1"/>
    <col min="76" max="85" width="36.140625" customWidth="1"/>
    <col min="87" max="87" width="31.85546875" customWidth="1"/>
    <col min="89" max="89" width="31.85546875" customWidth="1"/>
    <col min="90" max="90" width="45.140625" customWidth="1"/>
    <col min="91" max="91" width="44" customWidth="1"/>
    <col min="92" max="92" width="48.7109375" customWidth="1"/>
    <col min="93" max="93" width="45.7109375" customWidth="1"/>
    <col min="94" max="96" width="39.28515625" customWidth="1"/>
    <col min="97" max="97" width="36.42578125" customWidth="1"/>
  </cols>
  <sheetData>
    <row r="1" spans="1:85" ht="59.25" customHeight="1" thickBot="1">
      <c r="A1" s="145" t="s">
        <v>3795</v>
      </c>
      <c r="B1" s="144"/>
      <c r="C1" s="144"/>
      <c r="D1" s="144"/>
      <c r="E1" s="144"/>
      <c r="F1" s="144"/>
      <c r="G1" s="144"/>
      <c r="H1" s="144"/>
      <c r="I1" s="144"/>
      <c r="J1" s="144"/>
      <c r="K1" s="144"/>
      <c r="L1" s="144"/>
      <c r="M1" s="144"/>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row>
    <row r="2" spans="1:85" ht="117.75" hidden="1" customHeight="1" thickTop="1">
      <c r="A2" s="206"/>
      <c r="B2" s="207"/>
      <c r="C2" s="208"/>
      <c r="D2" s="222" t="s">
        <v>3059</v>
      </c>
      <c r="E2" s="223"/>
      <c r="F2" s="223"/>
      <c r="G2" s="223"/>
      <c r="H2" s="223"/>
      <c r="I2" s="223"/>
      <c r="J2" s="223"/>
      <c r="K2" s="223"/>
      <c r="L2" s="223"/>
      <c r="M2" s="223"/>
      <c r="N2" s="223"/>
      <c r="O2" s="84"/>
      <c r="P2" s="84"/>
      <c r="Q2" s="84"/>
      <c r="R2" s="84"/>
      <c r="S2" s="84"/>
      <c r="T2" s="84"/>
      <c r="U2" s="84"/>
      <c r="V2" s="85"/>
      <c r="W2" s="209" t="s">
        <v>3610</v>
      </c>
      <c r="X2" s="210"/>
      <c r="Y2" s="210"/>
      <c r="Z2" s="210"/>
      <c r="AA2" s="210"/>
      <c r="AB2" s="210"/>
      <c r="AC2" s="210"/>
      <c r="AD2" s="210"/>
      <c r="AE2" s="210"/>
      <c r="AF2" s="210"/>
      <c r="AG2" s="210"/>
      <c r="AH2" s="210"/>
      <c r="AI2" s="210"/>
      <c r="AJ2" s="210"/>
      <c r="AK2" s="210"/>
      <c r="AL2" s="210"/>
      <c r="AM2" s="210"/>
      <c r="AN2" s="210"/>
      <c r="AO2" s="210"/>
      <c r="AP2" s="211"/>
      <c r="AQ2" s="84"/>
      <c r="AR2" s="84"/>
      <c r="AS2" s="84"/>
      <c r="AT2" s="84"/>
      <c r="AU2" s="84"/>
      <c r="AV2" s="84"/>
      <c r="AW2" s="84"/>
      <c r="AX2" s="84"/>
      <c r="AY2" s="84"/>
      <c r="AZ2" s="84"/>
      <c r="BA2" s="86"/>
      <c r="BB2" s="86"/>
      <c r="BC2" s="86"/>
      <c r="BD2" s="86"/>
      <c r="BE2" s="86"/>
      <c r="BF2" s="86"/>
      <c r="BG2" s="224" t="s">
        <v>3060</v>
      </c>
      <c r="BH2" s="225"/>
      <c r="BI2" s="225"/>
      <c r="BJ2" s="225"/>
      <c r="BK2" s="225"/>
      <c r="BL2" s="225"/>
      <c r="BM2" s="226"/>
      <c r="BN2" s="232" t="s">
        <v>598</v>
      </c>
      <c r="BO2" s="233"/>
      <c r="BP2" s="233"/>
      <c r="BQ2" s="233"/>
      <c r="BR2" s="233"/>
      <c r="BS2" s="233"/>
      <c r="BT2" s="233"/>
      <c r="BU2" s="233"/>
      <c r="BV2" s="233"/>
      <c r="BW2" s="233"/>
      <c r="BX2" s="233"/>
      <c r="BY2" s="233"/>
      <c r="BZ2" s="233"/>
      <c r="CA2" s="233"/>
      <c r="CB2" s="233"/>
      <c r="CC2" s="233"/>
      <c r="CD2" s="233"/>
      <c r="CE2" s="233"/>
      <c r="CF2" s="233"/>
      <c r="CG2" s="233"/>
    </row>
    <row r="3" spans="1:85" ht="140.25" customHeight="1" thickTop="1">
      <c r="A3" s="56"/>
      <c r="B3" s="57"/>
      <c r="C3" s="57"/>
      <c r="D3" s="57"/>
      <c r="E3" s="89"/>
      <c r="F3" s="89"/>
      <c r="G3" s="57"/>
      <c r="H3" s="57"/>
      <c r="I3" s="57"/>
      <c r="J3" s="57"/>
      <c r="K3" s="57"/>
      <c r="L3" s="57"/>
      <c r="M3" s="57"/>
      <c r="N3" s="57"/>
      <c r="O3" s="58"/>
      <c r="P3" s="58"/>
      <c r="Q3" s="58"/>
      <c r="R3" s="58"/>
      <c r="S3" s="58"/>
      <c r="T3" s="58"/>
      <c r="U3" s="58"/>
      <c r="V3" s="59"/>
      <c r="W3" s="221" t="s">
        <v>209</v>
      </c>
      <c r="X3" s="221"/>
      <c r="Y3" s="221" t="s">
        <v>210</v>
      </c>
      <c r="Z3" s="221"/>
      <c r="AA3" s="221" t="s">
        <v>211</v>
      </c>
      <c r="AB3" s="221"/>
      <c r="AC3" s="221" t="s">
        <v>212</v>
      </c>
      <c r="AD3" s="221"/>
      <c r="AE3" s="221" t="s">
        <v>213</v>
      </c>
      <c r="AF3" s="221"/>
      <c r="AG3" s="221" t="s">
        <v>214</v>
      </c>
      <c r="AH3" s="221"/>
      <c r="AI3" s="221" t="s">
        <v>215</v>
      </c>
      <c r="AJ3" s="221"/>
      <c r="AK3" s="221" t="s">
        <v>216</v>
      </c>
      <c r="AL3" s="221"/>
      <c r="AM3" s="221" t="s">
        <v>217</v>
      </c>
      <c r="AN3" s="221"/>
      <c r="AO3" s="221" t="s">
        <v>218</v>
      </c>
      <c r="AP3" s="221"/>
      <c r="AQ3" s="229" t="s">
        <v>587</v>
      </c>
      <c r="AR3" s="229"/>
      <c r="AS3" s="229"/>
      <c r="AT3" s="229"/>
      <c r="AU3" s="229"/>
      <c r="AV3" s="229"/>
      <c r="AW3" s="229"/>
      <c r="AX3" s="229"/>
      <c r="AY3" s="229"/>
      <c r="AZ3" s="229"/>
      <c r="BA3" s="215" t="s">
        <v>22</v>
      </c>
      <c r="BB3" s="216"/>
      <c r="BC3" s="216"/>
      <c r="BD3" s="216"/>
      <c r="BE3" s="216"/>
      <c r="BF3" s="217"/>
      <c r="BG3" s="229" t="s">
        <v>583</v>
      </c>
      <c r="BH3" s="229"/>
      <c r="BI3" s="229"/>
      <c r="BJ3" s="229"/>
      <c r="BK3" s="229"/>
      <c r="BL3" s="229"/>
      <c r="BM3" s="229"/>
      <c r="BN3" s="230" t="s">
        <v>584</v>
      </c>
      <c r="BO3" s="231"/>
      <c r="BP3" s="231"/>
      <c r="BQ3" s="231"/>
      <c r="BR3" s="231"/>
      <c r="BS3" s="231"/>
      <c r="BT3" s="231"/>
      <c r="BU3" s="231"/>
      <c r="BV3" s="231"/>
      <c r="BW3" s="227" t="s">
        <v>585</v>
      </c>
      <c r="BX3" s="227"/>
      <c r="BY3" s="228"/>
      <c r="BZ3" s="136" t="s">
        <v>1720</v>
      </c>
      <c r="CA3" s="227" t="s">
        <v>586</v>
      </c>
      <c r="CB3" s="227"/>
      <c r="CC3" s="227"/>
      <c r="CD3" s="227"/>
      <c r="CE3" s="227"/>
      <c r="CF3" s="227"/>
      <c r="CG3" s="227"/>
    </row>
    <row r="4" spans="1:85" ht="36" customHeight="1">
      <c r="A4" s="60"/>
      <c r="B4" s="61"/>
      <c r="C4" s="61"/>
      <c r="D4" s="61"/>
      <c r="E4" s="62"/>
      <c r="F4" s="62"/>
      <c r="G4" s="62"/>
      <c r="H4" s="62"/>
      <c r="I4" s="62"/>
      <c r="J4" s="62"/>
      <c r="K4" s="62"/>
      <c r="L4" s="62"/>
      <c r="M4" s="62"/>
      <c r="N4" s="62"/>
      <c r="O4" s="63"/>
      <c r="P4" s="63"/>
      <c r="Q4" s="63"/>
      <c r="R4" s="63"/>
      <c r="S4" s="63"/>
      <c r="T4" s="63"/>
      <c r="U4" s="63"/>
      <c r="V4" s="64"/>
      <c r="W4" s="212" t="s">
        <v>672</v>
      </c>
      <c r="X4" s="213"/>
      <c r="Y4" s="212" t="s">
        <v>672</v>
      </c>
      <c r="Z4" s="213"/>
      <c r="AA4" s="212" t="s">
        <v>672</v>
      </c>
      <c r="AB4" s="213"/>
      <c r="AC4" s="212" t="s">
        <v>672</v>
      </c>
      <c r="AD4" s="213"/>
      <c r="AE4" s="212" t="s">
        <v>672</v>
      </c>
      <c r="AF4" s="213"/>
      <c r="AG4" s="212" t="s">
        <v>672</v>
      </c>
      <c r="AH4" s="213"/>
      <c r="AI4" s="212" t="s">
        <v>672</v>
      </c>
      <c r="AJ4" s="213"/>
      <c r="AK4" s="212" t="s">
        <v>672</v>
      </c>
      <c r="AL4" s="213"/>
      <c r="AM4" s="212" t="s">
        <v>672</v>
      </c>
      <c r="AN4" s="213"/>
      <c r="AO4" s="212" t="s">
        <v>672</v>
      </c>
      <c r="AP4" s="213"/>
      <c r="AQ4" s="214" t="s">
        <v>591</v>
      </c>
      <c r="AR4" s="214"/>
      <c r="AS4" s="214"/>
      <c r="AT4" s="214"/>
      <c r="AU4" s="214"/>
      <c r="AV4" s="214"/>
      <c r="AW4" s="214"/>
      <c r="AX4" s="214"/>
      <c r="AY4" s="214"/>
      <c r="AZ4" s="214"/>
      <c r="BA4" s="218"/>
      <c r="BB4" s="219"/>
      <c r="BC4" s="219"/>
      <c r="BD4" s="219"/>
      <c r="BE4" s="219"/>
      <c r="BF4" s="220"/>
      <c r="BG4" s="214" t="s">
        <v>592</v>
      </c>
      <c r="BH4" s="214"/>
      <c r="BI4" s="214"/>
      <c r="BJ4" s="214"/>
      <c r="BK4" s="214"/>
      <c r="BL4" s="214" t="s">
        <v>682</v>
      </c>
      <c r="BM4" s="214"/>
      <c r="BN4" s="164" t="s">
        <v>4077</v>
      </c>
      <c r="BO4" s="164" t="s">
        <v>4078</v>
      </c>
      <c r="BP4" s="164" t="s">
        <v>4078</v>
      </c>
      <c r="BQ4" s="164" t="s">
        <v>4077</v>
      </c>
      <c r="BR4" s="165" t="s">
        <v>4079</v>
      </c>
      <c r="BS4" s="164" t="s">
        <v>4080</v>
      </c>
      <c r="BT4" s="164" t="s">
        <v>4077</v>
      </c>
      <c r="BU4" s="164" t="s">
        <v>4077</v>
      </c>
      <c r="BV4" s="164" t="s">
        <v>3594</v>
      </c>
      <c r="BW4" s="116" t="s">
        <v>3593</v>
      </c>
      <c r="BX4" s="116" t="s">
        <v>4081</v>
      </c>
      <c r="BY4" s="116" t="s">
        <v>4077</v>
      </c>
      <c r="BZ4" s="164" t="s">
        <v>2111</v>
      </c>
      <c r="CA4" s="116" t="s">
        <v>4077</v>
      </c>
      <c r="CB4" s="116" t="s">
        <v>4077</v>
      </c>
      <c r="CC4" s="116" t="s">
        <v>4077</v>
      </c>
      <c r="CD4" s="116" t="s">
        <v>4077</v>
      </c>
      <c r="CE4" s="116" t="s">
        <v>4077</v>
      </c>
      <c r="CF4" s="116" t="s">
        <v>4077</v>
      </c>
      <c r="CG4" s="116" t="s">
        <v>3592</v>
      </c>
    </row>
    <row r="5" spans="1:85" ht="144.75" customHeight="1">
      <c r="A5" s="160" t="s">
        <v>14</v>
      </c>
      <c r="B5" s="161" t="s">
        <v>0</v>
      </c>
      <c r="C5" s="161" t="s">
        <v>25</v>
      </c>
      <c r="D5" s="161" t="s">
        <v>3824</v>
      </c>
      <c r="E5" s="52" t="s">
        <v>3</v>
      </c>
      <c r="F5" s="52" t="s">
        <v>2456</v>
      </c>
      <c r="G5" s="52" t="s">
        <v>3825</v>
      </c>
      <c r="H5" s="52" t="s">
        <v>27</v>
      </c>
      <c r="I5" s="52" t="s">
        <v>2</v>
      </c>
      <c r="J5" s="52" t="s">
        <v>1840</v>
      </c>
      <c r="K5" s="52" t="s">
        <v>1895</v>
      </c>
      <c r="L5" s="52" t="s">
        <v>1841</v>
      </c>
      <c r="M5" s="52" t="s">
        <v>4</v>
      </c>
      <c r="N5" s="52" t="s">
        <v>3058</v>
      </c>
      <c r="O5" s="53" t="s">
        <v>320</v>
      </c>
      <c r="P5" s="53" t="s">
        <v>321</v>
      </c>
      <c r="Q5" s="53" t="s">
        <v>3820</v>
      </c>
      <c r="R5" s="53" t="s">
        <v>322</v>
      </c>
      <c r="S5" s="53" t="s">
        <v>161</v>
      </c>
      <c r="T5" s="147" t="s">
        <v>3800</v>
      </c>
      <c r="U5" s="147" t="s">
        <v>3801</v>
      </c>
      <c r="V5" s="54" t="s">
        <v>15</v>
      </c>
      <c r="W5" s="55" t="s">
        <v>209</v>
      </c>
      <c r="X5" s="55" t="s">
        <v>219</v>
      </c>
      <c r="Y5" s="55" t="s">
        <v>210</v>
      </c>
      <c r="Z5" s="55" t="s">
        <v>220</v>
      </c>
      <c r="AA5" s="55" t="s">
        <v>211</v>
      </c>
      <c r="AB5" s="55" t="s">
        <v>221</v>
      </c>
      <c r="AC5" s="55" t="s">
        <v>212</v>
      </c>
      <c r="AD5" s="55" t="s">
        <v>222</v>
      </c>
      <c r="AE5" s="55" t="s">
        <v>213</v>
      </c>
      <c r="AF5" s="55" t="s">
        <v>223</v>
      </c>
      <c r="AG5" s="55" t="s">
        <v>214</v>
      </c>
      <c r="AH5" s="55" t="s">
        <v>224</v>
      </c>
      <c r="AI5" s="55" t="s">
        <v>215</v>
      </c>
      <c r="AJ5" s="55" t="s">
        <v>225</v>
      </c>
      <c r="AK5" s="55" t="s">
        <v>216</v>
      </c>
      <c r="AL5" s="55" t="s">
        <v>226</v>
      </c>
      <c r="AM5" s="55" t="s">
        <v>217</v>
      </c>
      <c r="AN5" s="55" t="s">
        <v>227</v>
      </c>
      <c r="AO5" s="55" t="s">
        <v>218</v>
      </c>
      <c r="AP5" s="55" t="s">
        <v>228</v>
      </c>
      <c r="AQ5" s="52" t="s">
        <v>1776</v>
      </c>
      <c r="AR5" s="52" t="s">
        <v>1810</v>
      </c>
      <c r="AS5" s="52" t="s">
        <v>1811</v>
      </c>
      <c r="AT5" s="52" t="s">
        <v>1812</v>
      </c>
      <c r="AU5" s="52" t="s">
        <v>1813</v>
      </c>
      <c r="AV5" s="52" t="s">
        <v>1814</v>
      </c>
      <c r="AW5" s="52" t="s">
        <v>1815</v>
      </c>
      <c r="AX5" s="52" t="s">
        <v>1816</v>
      </c>
      <c r="AY5" s="52" t="s">
        <v>1817</v>
      </c>
      <c r="AZ5" s="52" t="s">
        <v>1818</v>
      </c>
      <c r="BA5" s="65" t="s">
        <v>2063</v>
      </c>
      <c r="BB5" s="65" t="s">
        <v>2064</v>
      </c>
      <c r="BC5" s="65" t="s">
        <v>2065</v>
      </c>
      <c r="BD5" s="65" t="s">
        <v>2066</v>
      </c>
      <c r="BE5" s="65" t="s">
        <v>2067</v>
      </c>
      <c r="BF5" s="65" t="s">
        <v>2068</v>
      </c>
      <c r="BG5" s="66" t="s">
        <v>1819</v>
      </c>
      <c r="BH5" s="66" t="s">
        <v>593</v>
      </c>
      <c r="BI5" s="66" t="s">
        <v>594</v>
      </c>
      <c r="BJ5" s="66" t="s">
        <v>595</v>
      </c>
      <c r="BK5" s="66" t="s">
        <v>596</v>
      </c>
      <c r="BL5" s="66" t="s">
        <v>657</v>
      </c>
      <c r="BM5" s="66" t="s">
        <v>658</v>
      </c>
      <c r="BN5" s="196" t="s">
        <v>3611</v>
      </c>
      <c r="BO5" s="163" t="s">
        <v>1804</v>
      </c>
      <c r="BP5" s="163" t="s">
        <v>1805</v>
      </c>
      <c r="BQ5" s="163" t="s">
        <v>2110</v>
      </c>
      <c r="BR5" s="163" t="s">
        <v>656</v>
      </c>
      <c r="BS5" s="168" t="s">
        <v>1719</v>
      </c>
      <c r="BT5" s="168" t="s">
        <v>2903</v>
      </c>
      <c r="BU5" s="168" t="s">
        <v>2820</v>
      </c>
      <c r="BV5" s="168" t="s">
        <v>3223</v>
      </c>
      <c r="BW5" s="162" t="s">
        <v>1825</v>
      </c>
      <c r="BX5" s="162" t="s">
        <v>1718</v>
      </c>
      <c r="BY5" s="162" t="s">
        <v>3072</v>
      </c>
      <c r="BZ5" s="169" t="s">
        <v>1806</v>
      </c>
      <c r="CA5" s="113" t="s">
        <v>4082</v>
      </c>
      <c r="CB5" s="113" t="s">
        <v>3609</v>
      </c>
      <c r="CC5" s="113" t="s">
        <v>2890</v>
      </c>
      <c r="CD5" s="113" t="s">
        <v>2891</v>
      </c>
      <c r="CE5" s="113" t="s">
        <v>3088</v>
      </c>
      <c r="CF5" s="113" t="s">
        <v>1823</v>
      </c>
      <c r="CG5" s="113" t="s">
        <v>4083</v>
      </c>
    </row>
    <row r="6" spans="1:85" ht="79.5" customHeight="1">
      <c r="A6" s="94">
        <v>1</v>
      </c>
      <c r="B6" s="95" t="s">
        <v>3520</v>
      </c>
      <c r="C6" s="122" t="s">
        <v>97</v>
      </c>
      <c r="D6" s="95" t="s">
        <v>97</v>
      </c>
      <c r="E6" s="96" t="s">
        <v>1925</v>
      </c>
      <c r="F6" s="96" t="s">
        <v>3634</v>
      </c>
      <c r="G6" s="96" t="s">
        <v>3634</v>
      </c>
      <c r="H6" s="96" t="s">
        <v>3549</v>
      </c>
      <c r="I6" s="96" t="s">
        <v>2905</v>
      </c>
      <c r="J6" s="96" t="s">
        <v>97</v>
      </c>
      <c r="K6" s="97" t="s">
        <v>1844</v>
      </c>
      <c r="L6" s="96" t="s">
        <v>2334</v>
      </c>
      <c r="M6" s="97" t="s">
        <v>5</v>
      </c>
      <c r="N6" s="97" t="s">
        <v>3634</v>
      </c>
      <c r="O6" s="146" t="s">
        <v>3796</v>
      </c>
      <c r="P6" s="97" t="s">
        <v>3793</v>
      </c>
      <c r="Q6" s="98" t="s">
        <v>3821</v>
      </c>
      <c r="R6" s="98"/>
      <c r="S6" s="98"/>
      <c r="T6" s="96" t="s">
        <v>3803</v>
      </c>
      <c r="U6" s="98" t="s">
        <v>3816</v>
      </c>
      <c r="V6" s="99">
        <f>SUM(Table1[[#This Row],[Set A]:[Set J]])</f>
        <v>0</v>
      </c>
      <c r="W6" s="100"/>
      <c r="X6" s="100"/>
      <c r="Y6" s="100"/>
      <c r="Z6" s="100"/>
      <c r="AA6" s="100"/>
      <c r="AB6" s="100"/>
      <c r="AC6" s="100"/>
      <c r="AD6" s="100"/>
      <c r="AE6" s="100"/>
      <c r="AF6" s="100"/>
      <c r="AG6" s="100"/>
      <c r="AH6" s="100"/>
      <c r="AI6" s="100"/>
      <c r="AJ6" s="100"/>
      <c r="AK6" s="100"/>
      <c r="AL6" s="100"/>
      <c r="AM6" s="100"/>
      <c r="AN6" s="100"/>
      <c r="AO6" s="100"/>
      <c r="AP6" s="100"/>
      <c r="AQ6" s="101">
        <f>IF(Table1[[#This Row],[Criterion A]]="yes",2,IF(Table1[[#This Row],[Criterion A]]="somewhat",1,0))</f>
        <v>0</v>
      </c>
      <c r="AR6" s="97">
        <f>IF(Table1[[#This Row],[Criterion B]]="yes",2,IF(Table1[[#This Row],[Criterion B]]="somewhat",1,0))</f>
        <v>0</v>
      </c>
      <c r="AS6" s="97">
        <f>IF(Table1[[#This Row],[Criterion C]]="yes",2,IF(Table1[[#This Row],[Criterion C]]="somewhat",1,0))</f>
        <v>0</v>
      </c>
      <c r="AT6" s="97">
        <f>IF(Table1[[#This Row],[Criterion D]]="yes",2,IF(Table1[[#This Row],[Criterion D]]="somewhat",1,0))</f>
        <v>0</v>
      </c>
      <c r="AU6" s="97">
        <f>IF(Table1[[#This Row],[Criterion E]]="yes",2,IF(Table1[[#This Row],[Criterion E]]="somewhat",1,0))</f>
        <v>0</v>
      </c>
      <c r="AV6" s="97">
        <f>IF(Table1[[#This Row],[Criterion F]]="yes",2,IF(Table1[[#This Row],[Criterion F]]="somewhat",1,0))</f>
        <v>0</v>
      </c>
      <c r="AW6" s="97">
        <f>IF(Table1[[#This Row],[Criterion G]]="yes",2,IF(Table1[[#This Row],[Criterion G]]="somewhat",1,0))</f>
        <v>0</v>
      </c>
      <c r="AX6" s="97">
        <f>IF(Table1[[#This Row],[Criterion H]]="yes",2,IF(Table1[[#This Row],[Criterion H]]="somewhat",1,0))</f>
        <v>0</v>
      </c>
      <c r="AY6" s="97">
        <f>IF(Table1[[#This Row],[Criterion I]]="yes",2,IF(Table1[[#This Row],[Criterion I]]="somewhat",1,0))</f>
        <v>0</v>
      </c>
      <c r="AZ6" s="97">
        <f>IF(Table1[[#This Row],[Criterion J]]="yes",2,IF(Table1[[#This Row],[Criterion J]]="somewhat",1,0))</f>
        <v>0</v>
      </c>
      <c r="BA6"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6" s="97">
        <f>COUNTIF(Table1[[#This Row],[
Set A]:[
Set  B]],"*yes*")</f>
        <v>0</v>
      </c>
      <c r="BC6" s="97">
        <f>COUNTIF(Table1[[#This Row],[CMMI Primary Care First]:[
Core Quality Measures Collaborative Core Sets]],"*yes*")</f>
        <v>1</v>
      </c>
      <c r="BD6" s="97">
        <f>COUNTIF(Table1[[#This Row],[
CMS Hospital Value-Based Purchasing]:[
Joint Commission Performance  Measure List]],"*yes*")</f>
        <v>0</v>
      </c>
      <c r="BE6" s="97">
        <f>COUNTIF(Table1[[#This Row],[
Catalyst for Payment Reform Employer-Purchaser Measure Set]],"*yes*")</f>
        <v>0</v>
      </c>
      <c r="BF6" s="97">
        <f>COUNTIF(Table1[[#This Row],[
California AMP Medi-Cal Managed Care Measure Set]:[
Washington State Common Measure Set for Health Care Quality and Cost 
]],"*yes*")</f>
        <v>7</v>
      </c>
      <c r="BG6" s="26"/>
      <c r="BH6" s="97"/>
      <c r="BI6" s="97"/>
      <c r="BJ6" s="97"/>
      <c r="BK6" s="97"/>
      <c r="BL6" s="97"/>
      <c r="BM6" s="97"/>
      <c r="BN6" s="142" t="s">
        <v>3634</v>
      </c>
      <c r="BO6" s="142" t="s">
        <v>1</v>
      </c>
      <c r="BP6" s="142" t="s">
        <v>3634</v>
      </c>
      <c r="BQ6" s="142" t="s">
        <v>3634</v>
      </c>
      <c r="BR6" s="142" t="s">
        <v>3634</v>
      </c>
      <c r="BS6" s="142" t="s">
        <v>3634</v>
      </c>
      <c r="BT6" s="142" t="s">
        <v>3634</v>
      </c>
      <c r="BU6" s="142" t="s">
        <v>3634</v>
      </c>
      <c r="BV6" s="142" t="s">
        <v>3634</v>
      </c>
      <c r="BW6" s="142" t="s">
        <v>3634</v>
      </c>
      <c r="BX6" s="142" t="s">
        <v>3634</v>
      </c>
      <c r="BY6" s="142" t="s">
        <v>3634</v>
      </c>
      <c r="BZ6" s="142" t="s">
        <v>3634</v>
      </c>
      <c r="CA6" s="142" t="s">
        <v>3416</v>
      </c>
      <c r="CB6" s="142" t="s">
        <v>1</v>
      </c>
      <c r="CC6" s="142" t="s">
        <v>3755</v>
      </c>
      <c r="CD6" s="142" t="s">
        <v>3750</v>
      </c>
      <c r="CE6" s="142" t="s">
        <v>3756</v>
      </c>
      <c r="CF6" s="142" t="s">
        <v>3757</v>
      </c>
      <c r="CG6" s="142" t="s">
        <v>1</v>
      </c>
    </row>
    <row r="7" spans="1:85" ht="110.25" customHeight="1">
      <c r="A7" s="119">
        <v>2</v>
      </c>
      <c r="B7" s="118" t="str">
        <f>IF(Table1[[#This Row],[NQF Number]]="NA"," ",IF(Table1[[#This Row],[NQF Number]]="No"," ",INDEX(Table48[[#All],[Measure Name]],MATCH(Table1[[#This Row],[NQF Number]],Table48[[#All],[NQF '#]],0))))</f>
        <v>Controlling High Blood Pressure</v>
      </c>
      <c r="C7" s="122" t="s">
        <v>30</v>
      </c>
      <c r="D7" s="118" t="str">
        <f>IF(Table1[[#This Row],[NQF Number]]="NA"," ",IF(Table1[[#This Row],[NQF Number]]="No"," ",INDEX(Table48[[#All],[NQF Endorsement Status as of February 2023]],MATCH(Table1[[#This Row],[NQF Number]],Table48[[#All],[NQF '#]],0))))</f>
        <v>Endorsed</v>
      </c>
      <c r="E7" s="97" t="str">
        <f>IF(Table1[[#This Row],[NQF Number]]="NA"," ",IF(Table1[[#This Row],[NQF Number]]="No"," ",IF(INDEX(Table48[[#All],[Steward]],MATCH(Table1[[#This Row],[NQF Number]],Table48[[#All],[NQF '#]],0))=0,"",INDEX(Table48[[#All],[Steward]],MATCH(Table1[[#This Row],[NQF Number]],Table48[[#All],[NQF '#]],0)))))</f>
        <v>National Committee for Quality Assurance</v>
      </c>
      <c r="F7" s="97" t="str">
        <f>IF(Table1[[#This Row],[NQF Number]]="NA"," ",IF(Table1[[#This Row],[NQF Number]]="No"," ",IF(INDEX(Table48[[#All],[CMS Quality ID]],MATCH(Table1[[#This Row],[NQF Number]],Table48[[#All],[NQF '#]],0))=0,"",INDEX(Table48[[#All],[CMS Quality ID]],MATCH(Table1[[#This Row],[NQF Number]],Table48[[#All],[NQF '#]],0)))))</f>
        <v>236</v>
      </c>
      <c r="G7" s="96" t="str">
        <f>IF(Table1[[#This Row],[NQF Number]]="NA"," ",IF(Table1[[#This Row],[NQF Number]]="No"," ",IF(INDEX(Table48[[#All],[CMS eCQM ID as of March 2023]],MATCH(Table1[[#This Row],[NQF Number]],Table48[[#All],[NQF '#]],0))=0,"",INDEX(Table48[[#All],[CMS eCQM ID as of March 2023]],MATCH(Table1[[#This Row],[NQF Number]],Table48[[#All],[NQF '#]],0)))))</f>
        <v>CMS165v11</v>
      </c>
      <c r="H7" s="96" t="str">
        <f>IF(Table1[[#This Row],[NQF Number]]="NA"," ",IF(Table1[[#This Row],[NQF Number]]="No"," ",INDEX(Table48[[#All],[Description]],MATCH(Table1[[#This Row],[NQF Number]],Table48[[#All],[NQF '#]],0))))</f>
        <v>Percentage of patients 18 to 85 years of age who had a diagnosis of hypertension (HTN) and whose blood pressure (BP) was adequately controlled (&lt;140/90) during the measurement year</v>
      </c>
      <c r="I7" s="97" t="str">
        <f>IF(Table1[[#This Row],[NQF Number]]="NA"," ",IF(Table1[[#This Row],[NQF Number]]="No"," ",INDEX(Table48[[#All],[Domain]],MATCH(Table1[[#This Row],[NQF Number]],Table48[[#All],[NQF '#]],0))))</f>
        <v>Chronic Illness Care</v>
      </c>
      <c r="J7" s="97" t="str">
        <f>IF(Table1[[#This Row],[NQF Number]]="NA"," ",IF(Table1[[#This Row],[NQF Number]]="No"," ",INDEX(Table48[[#All],[Condition]],MATCH(Table1[[#This Row],[NQF Number]],Table48[[#All],[NQF '#]],0))))</f>
        <v>Cardiovascular</v>
      </c>
      <c r="K7" s="97" t="str">
        <f>IF(Table1[[#This Row],[NQF Number]]="NA"," ",IF(Table1[[#This Row],[NQF Number]]="No"," ",INDEX(Table48[[#All],[Measure Type]],MATCH(Table1[[#This Row],[NQF Number]],Table48[[#All],[NQF '#]],0))))</f>
        <v>Outcome</v>
      </c>
      <c r="L7" s="97" t="str">
        <f>IF(Table1[[#This Row],[NQF Number]]="NA"," ",IF(Table1[[#This Row],[NQF Number]]="No"," ",INDEX(Table48[[#All],[Populations]],MATCH(Table1[[#This Row],[NQF Number]],Table48[[#All],[NQF '#]],0))))</f>
        <v>Adult</v>
      </c>
      <c r="M7" s="97" t="str">
        <f>IF(Table1[[#This Row],[NQF Number]]="NA"," ",IF(Table1[[#This Row],[NQF Number]]="No"," ",INDEX(Table48[[#All],[Data Source]],MATCH(Table1[[#This Row],[NQF Number]],Table48[[#All],[NQF '#]],0))))</f>
        <v>Claims/Clinical Data</v>
      </c>
      <c r="N7" s="97" t="str">
        <f>IF(Table1[[#This Row],[NQF Number]]="NA"," ",IF(Table1[[#This Row],[NQF Number]]="No"," ",INDEX(Table48[[#All],[Disparities-sensitive Status]],MATCH(Table1[[#This Row],[NQF Number]],Table48[[#All],[NQF '#]],0))))</f>
        <v>Yes</v>
      </c>
      <c r="O7" s="97" t="s">
        <v>3797</v>
      </c>
      <c r="P7" s="97" t="s">
        <v>3793</v>
      </c>
      <c r="Q7" s="98" t="s">
        <v>3821</v>
      </c>
      <c r="R7" s="98"/>
      <c r="S7" s="98"/>
      <c r="T7" s="96" t="s">
        <v>3804</v>
      </c>
      <c r="U7" s="98" t="s">
        <v>3816</v>
      </c>
      <c r="V7" s="99">
        <f>SUM(Table1[[#This Row],[Set A]:[Set J]])</f>
        <v>0</v>
      </c>
      <c r="W7" s="100"/>
      <c r="X7" s="100"/>
      <c r="Y7" s="100"/>
      <c r="Z7" s="100"/>
      <c r="AA7" s="100"/>
      <c r="AB7" s="100"/>
      <c r="AC7" s="100"/>
      <c r="AD7" s="100"/>
      <c r="AE7" s="100"/>
      <c r="AF7" s="100"/>
      <c r="AG7" s="100"/>
      <c r="AH7" s="100"/>
      <c r="AI7" s="100"/>
      <c r="AJ7" s="100"/>
      <c r="AK7" s="100"/>
      <c r="AL7" s="100"/>
      <c r="AM7" s="100"/>
      <c r="AN7" s="100"/>
      <c r="AO7" s="100"/>
      <c r="AP7" s="100"/>
      <c r="AQ7" s="101">
        <f>IF(Table1[[#This Row],[Criterion A]]="yes",2,IF(Table1[[#This Row],[Criterion A]]="somewhat",1,0))</f>
        <v>0</v>
      </c>
      <c r="AR7" s="97">
        <f>IF(Table1[[#This Row],[Criterion B]]="yes",2,IF(Table1[[#This Row],[Criterion B]]="somewhat",1,0))</f>
        <v>0</v>
      </c>
      <c r="AS7" s="97">
        <f>IF(Table1[[#This Row],[Criterion C]]="yes",2,IF(Table1[[#This Row],[Criterion C]]="somewhat",1,0))</f>
        <v>0</v>
      </c>
      <c r="AT7" s="97">
        <f>IF(Table1[[#This Row],[Criterion D]]="yes",2,IF(Table1[[#This Row],[Criterion D]]="somewhat",1,0))</f>
        <v>0</v>
      </c>
      <c r="AU7" s="97">
        <f>IF(Table1[[#This Row],[Criterion E]]="yes",2,IF(Table1[[#This Row],[Criterion E]]="somewhat",1,0))</f>
        <v>0</v>
      </c>
      <c r="AV7" s="97">
        <f>IF(Table1[[#This Row],[Criterion F]]="yes",2,IF(Table1[[#This Row],[Criterion F]]="somewhat",1,0))</f>
        <v>0</v>
      </c>
      <c r="AW7" s="97">
        <f>IF(Table1[[#This Row],[Criterion G]]="yes",2,IF(Table1[[#This Row],[Criterion G]]="somewhat",1,0))</f>
        <v>0</v>
      </c>
      <c r="AX7" s="97">
        <f>IF(Table1[[#This Row],[Criterion H]]="yes",2,IF(Table1[[#This Row],[Criterion H]]="somewhat",1,0))</f>
        <v>0</v>
      </c>
      <c r="AY7" s="97">
        <f>IF(Table1[[#This Row],[Criterion I]]="yes",2,IF(Table1[[#This Row],[Criterion I]]="somewhat",1,0))</f>
        <v>0</v>
      </c>
      <c r="AZ7" s="97">
        <f>IF(Table1[[#This Row],[Criterion J]]="yes",2,IF(Table1[[#This Row],[Criterion J]]="somewhat",1,0))</f>
        <v>0</v>
      </c>
      <c r="BA7"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14</v>
      </c>
      <c r="BB7" s="97">
        <f>COUNTIF(Table1[[#This Row],[
Set A]:[
Set  B]],"*yes*")</f>
        <v>0</v>
      </c>
      <c r="BC7" s="97">
        <f>COUNTIF(Table1[[#This Row],[CMMI Primary Care First]:[
Core Quality Measures Collaborative Core Sets]],"*yes*")</f>
        <v>8</v>
      </c>
      <c r="BD7" s="97">
        <f>COUNTIF(Table1[[#This Row],[
CMS Hospital Value-Based Purchasing]:[
Joint Commission Performance  Measure List]],"*yes*")</f>
        <v>0</v>
      </c>
      <c r="BE7" s="97">
        <f>COUNTIF(Table1[[#This Row],[
Catalyst for Payment Reform Employer-Purchaser Measure Set]],"*yes*")</f>
        <v>1</v>
      </c>
      <c r="BF7" s="97">
        <f>COUNTIF(Table1[[#This Row],[
California AMP Medi-Cal Managed Care Measure Set]:[
Washington State Common Measure Set for Health Care Quality and Cost 
]],"*yes*")</f>
        <v>5</v>
      </c>
      <c r="BG7" s="26"/>
      <c r="BH7" s="97"/>
      <c r="BI7" s="97"/>
      <c r="BJ7" s="97"/>
      <c r="BK7" s="97"/>
      <c r="BL7" s="97"/>
      <c r="BM7" s="97"/>
      <c r="BN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Yes  (Practice Risk Groups 1 &amp; 2)</v>
      </c>
      <c r="BO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 (0018e)</v>
      </c>
      <c r="BR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(C12)</v>
      </c>
      <c r="BT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 Cardiovascular)</v>
      </c>
      <c r="BW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(Core) (and new Menu measure in 2022 stratifies performance by REL)</v>
      </c>
      <c r="CC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 (Menu measure stratifies performance by REL)</v>
      </c>
      <c r="CF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Yes (Providers Communicate with Patients)</v>
      </c>
    </row>
    <row r="8" spans="1:85" ht="169.5" customHeight="1">
      <c r="A8" s="94">
        <v>3</v>
      </c>
      <c r="B8" s="39" t="str">
        <f>IF(Table1[[#This Row],[NQF Number]]="NA"," ",IF(Table1[[#This Row],[NQF Number]]="No"," ",INDEX(Table48[[#All],[Measure Name]],MATCH(Table1[[#This Row],[NQF Number]],Table48[[#All],[NQF '#]],0))))</f>
        <v>Follow-Up After Emergency Department Visit for Mental Illness</v>
      </c>
      <c r="C8" s="124" t="s">
        <v>3100</v>
      </c>
      <c r="D8" s="39" t="str">
        <f>IF(Table1[[#This Row],[NQF Number]]="NA"," ",IF(Table1[[#This Row],[NQF Number]]="No"," ",INDEX(Table48[[#All],[NQF Endorsement Status as of February 2023]],MATCH(Table1[[#This Row],[NQF Number]],Table48[[#All],[NQF '#]],0))))</f>
        <v>Endorsed</v>
      </c>
      <c r="E8" s="25" t="str">
        <f>IF(Table1[[#This Row],[NQF Number]]="NA"," ",IF(Table1[[#This Row],[NQF Number]]="No"," ",IF(INDEX(Table48[[#All],[Steward]],MATCH(Table1[[#This Row],[NQF Number]],Table48[[#All],[NQF '#]],0))=0,"",INDEX(Table48[[#All],[Steward]],MATCH(Table1[[#This Row],[NQF Number]],Table48[[#All],[NQF '#]],0)))))</f>
        <v>National Committee for Quality Assurance</v>
      </c>
      <c r="F8" s="25" t="str">
        <f>IF(Table1[[#This Row],[NQF Number]]="NA"," ",IF(Table1[[#This Row],[NQF Number]]="No"," ",IF(INDEX(Table48[[#All],[CMS Quality ID]],MATCH(Table1[[#This Row],[NQF Number]],Table48[[#All],[NQF '#]],0))=0,"",INDEX(Table48[[#All],[CMS Quality ID]],MATCH(Table1[[#This Row],[NQF Number]],Table48[[#All],[NQF '#]],0)))))</f>
        <v/>
      </c>
      <c r="G8" s="25" t="str">
        <f>IF(Table1[[#This Row],[NQF Number]]="NA"," ",IF(Table1[[#This Row],[NQF Number]]="No"," ",IF(INDEX(Table48[[#All],[CMS eCQM ID as of March 2023]],MATCH(Table1[[#This Row],[NQF Number]],Table48[[#All],[NQF '#]],0))=0,"",INDEX(Table48[[#All],[CMS eCQM ID as of March 2023]],MATCH(Table1[[#This Row],[NQF Number]],Table48[[#All],[NQF '#]],0)))))</f>
        <v/>
      </c>
      <c r="H8" s="25" t="str">
        <f>IF(Table1[[#This Row],[NQF Number]]="NA"," ",IF(Table1[[#This Row],[NQF Number]]="No"," ",INDEX(Table48[[#All],[Description]],MATCH(Table1[[#This Row],[NQF Number]],Table48[[#All],[NQF '#]],0))))</f>
        <v>Percentage of emergency department (ED) visits for members 6 years of age and older with a principal diagnosis of mental illness or intentional self-harm, who had a follow-up visit for mental illness. Two rates are reported:
1. The percentage of ED visits for which the member received follow-up within 30 days of the ED visit.
2. The percentage of ED visits for which the member received follow-up within 7 days of the ED visit.</v>
      </c>
      <c r="I8" s="25" t="str">
        <f>IF(Table1[[#This Row],[NQF Number]]="NA"," ",IF(Table1[[#This Row],[NQF Number]]="No"," ",INDEX(Table48[[#All],[Domain]],MATCH(Table1[[#This Row],[NQF Number]],Table48[[#All],[NQF '#]],0))))</f>
        <v>Hospital</v>
      </c>
      <c r="J8" s="25" t="str">
        <f>IF(Table1[[#This Row],[NQF Number]]="NA"," ",IF(Table1[[#This Row],[NQF Number]]="No"," ",INDEX(Table48[[#All],[Condition]],MATCH(Table1[[#This Row],[NQF Number]],Table48[[#All],[NQF '#]],0))))</f>
        <v>Mental Health</v>
      </c>
      <c r="K8" s="26" t="str">
        <f>IF(Table1[[#This Row],[NQF Number]]="NA"," ",IF(Table1[[#This Row],[NQF Number]]="No"," ",INDEX(Table48[[#All],[Measure Type]],MATCH(Table1[[#This Row],[NQF Number]],Table48[[#All],[NQF '#]],0))))</f>
        <v>Process</v>
      </c>
      <c r="L8" s="25" t="str">
        <f>IF(Table1[[#This Row],[NQF Number]]="NA"," ",IF(Table1[[#This Row],[NQF Number]]="No"," ",INDEX(Table48[[#All],[Populations]],MATCH(Table1[[#This Row],[NQF Number]],Table48[[#All],[NQF '#]],0))))</f>
        <v>Adult and Pediatric</v>
      </c>
      <c r="M8" s="26" t="str">
        <f>IF(Table1[[#This Row],[NQF Number]]="NA"," ",IF(Table1[[#This Row],[NQF Number]]="No"," ",INDEX(Table48[[#All],[Data Source]],MATCH(Table1[[#This Row],[NQF Number]],Table48[[#All],[NQF '#]],0))))</f>
        <v>Claims</v>
      </c>
      <c r="N8" s="26" t="str">
        <f>IF(Table1[[#This Row],[NQF Number]]="NA"," ",IF(Table1[[#This Row],[NQF Number]]="No"," ",INDEX(Table48[[#All],[Disparities-sensitive Status]],MATCH(Table1[[#This Row],[NQF Number]],Table48[[#All],[NQF '#]],0))))</f>
        <v>Yes</v>
      </c>
      <c r="O8" s="97" t="s">
        <v>3798</v>
      </c>
      <c r="P8" s="26" t="s">
        <v>3793</v>
      </c>
      <c r="Q8" s="27" t="s">
        <v>3822</v>
      </c>
      <c r="R8" s="27"/>
      <c r="S8" s="27"/>
      <c r="T8" s="96" t="s">
        <v>3805</v>
      </c>
      <c r="U8" s="98" t="s">
        <v>3816</v>
      </c>
      <c r="V8" s="99">
        <f>SUM(Table1[[#This Row],[Set A]:[Set J]])</f>
        <v>0</v>
      </c>
      <c r="W8" s="100"/>
      <c r="X8" s="100"/>
      <c r="Y8" s="100"/>
      <c r="Z8" s="100"/>
      <c r="AA8" s="100"/>
      <c r="AB8" s="100"/>
      <c r="AC8" s="100"/>
      <c r="AD8" s="100"/>
      <c r="AE8" s="100"/>
      <c r="AF8" s="100"/>
      <c r="AG8" s="100"/>
      <c r="AH8" s="100"/>
      <c r="AI8" s="100"/>
      <c r="AJ8" s="100"/>
      <c r="AK8" s="100"/>
      <c r="AL8" s="100"/>
      <c r="AM8" s="100"/>
      <c r="AN8" s="100"/>
      <c r="AO8" s="100"/>
      <c r="AP8" s="100"/>
      <c r="AQ8" s="28">
        <f>IF(Table1[[#This Row],[Criterion A]]="yes",2,IF(Table1[[#This Row],[Criterion A]]="somewhat",1,0))</f>
        <v>0</v>
      </c>
      <c r="AR8" s="26">
        <f>IF(Table1[[#This Row],[Criterion B]]="yes",2,IF(Table1[[#This Row],[Criterion B]]="somewhat",1,0))</f>
        <v>0</v>
      </c>
      <c r="AS8" s="26">
        <f>IF(Table1[[#This Row],[Criterion C]]="yes",2,IF(Table1[[#This Row],[Criterion C]]="somewhat",1,0))</f>
        <v>0</v>
      </c>
      <c r="AT8" s="26">
        <f>IF(Table1[[#This Row],[Criterion D]]="yes",2,IF(Table1[[#This Row],[Criterion D]]="somewhat",1,0))</f>
        <v>0</v>
      </c>
      <c r="AU8" s="26">
        <f>IF(Table1[[#This Row],[Criterion E]]="yes",2,IF(Table1[[#This Row],[Criterion E]]="somewhat",1,0))</f>
        <v>0</v>
      </c>
      <c r="AV8" s="26">
        <f>IF(Table1[[#This Row],[Criterion F]]="yes",2,IF(Table1[[#This Row],[Criterion F]]="somewhat",1,0))</f>
        <v>0</v>
      </c>
      <c r="AW8" s="26">
        <f>IF(Table1[[#This Row],[Criterion G]]="yes",2,IF(Table1[[#This Row],[Criterion G]]="somewhat",1,0))</f>
        <v>0</v>
      </c>
      <c r="AX8" s="26">
        <f>IF(Table1[[#This Row],[Criterion H]]="yes",2,IF(Table1[[#This Row],[Criterion H]]="somewhat",1,0))</f>
        <v>0</v>
      </c>
      <c r="AY8" s="26">
        <f>IF(Table1[[#This Row],[Criterion I]]="yes",2,IF(Table1[[#This Row],[Criterion I]]="somewhat",1,0))</f>
        <v>0</v>
      </c>
      <c r="AZ8" s="26">
        <f>IF(Table1[[#This Row],[Criterion J]]="yes",2,IF(Table1[[#This Row],[Criterion J]]="somewhat",1,0))</f>
        <v>0</v>
      </c>
      <c r="BA8"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8" s="97">
        <f>COUNTIF(Table1[[#This Row],[
Set A]:[
Set  B]],"*yes*")</f>
        <v>0</v>
      </c>
      <c r="BC8" s="97">
        <f>COUNTIF(Table1[[#This Row],[CMMI Primary Care First]:[
Core Quality Measures Collaborative Core Sets]],"*yes*")</f>
        <v>4</v>
      </c>
      <c r="BD8" s="97">
        <f>COUNTIF(Table1[[#This Row],[
CMS Hospital Value-Based Purchasing]:[
Joint Commission Performance  Measure List]],"*yes*")</f>
        <v>0</v>
      </c>
      <c r="BE8" s="97">
        <f>COUNTIF(Table1[[#This Row],[
Catalyst for Payment Reform Employer-Purchaser Measure Set]],"*yes*")</f>
        <v>0</v>
      </c>
      <c r="BF8" s="97">
        <f>COUNTIF(Table1[[#This Row],[
California AMP Medi-Cal Managed Care Measure Set]:[
Washington State Common Measure Set for Health Care Quality and Cost 
]],"*yes*")</f>
        <v>4</v>
      </c>
      <c r="BG8" s="26"/>
      <c r="BH8" s="26"/>
      <c r="BI8" s="26"/>
      <c r="BJ8" s="26"/>
      <c r="BK8" s="26"/>
      <c r="BL8" s="26"/>
      <c r="BM8" s="26"/>
      <c r="BN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[Behavioral Health Core Set Measure]</v>
      </c>
      <c r="BP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[Behavioral Health Core Set Measure]</v>
      </c>
      <c r="BQ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(Behavioral Health)</v>
      </c>
      <c r="BW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(7-Day) (Menu)</v>
      </c>
      <c r="CC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(Menu)</v>
      </c>
      <c r="CF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Yes</v>
      </c>
    </row>
    <row r="9" spans="1:85" ht="143.25" customHeight="1">
      <c r="A9" s="119">
        <v>4</v>
      </c>
      <c r="B9" s="39" t="s">
        <v>3781</v>
      </c>
      <c r="C9" s="124" t="s">
        <v>97</v>
      </c>
      <c r="D9" s="39" t="s">
        <v>97</v>
      </c>
      <c r="E9" s="25" t="s">
        <v>3782</v>
      </c>
      <c r="F9" s="25" t="s">
        <v>3785</v>
      </c>
      <c r="G9" s="25" t="s">
        <v>3785</v>
      </c>
      <c r="H9" s="25" t="s">
        <v>3783</v>
      </c>
      <c r="I9" s="25" t="s">
        <v>3784</v>
      </c>
      <c r="J9" s="25" t="s">
        <v>3784</v>
      </c>
      <c r="K9" s="26" t="s">
        <v>1883</v>
      </c>
      <c r="L9" s="25" t="s">
        <v>2134</v>
      </c>
      <c r="M9" s="26" t="s">
        <v>1717</v>
      </c>
      <c r="N9" s="26" t="s">
        <v>3785</v>
      </c>
      <c r="O9" s="140" t="s">
        <v>3799</v>
      </c>
      <c r="P9" s="26" t="s">
        <v>3793</v>
      </c>
      <c r="Q9" s="27"/>
      <c r="R9" s="27"/>
      <c r="S9" s="27"/>
      <c r="T9" s="96" t="s">
        <v>3817</v>
      </c>
      <c r="U9" s="27" t="s">
        <v>97</v>
      </c>
      <c r="V9" s="99">
        <f>SUM(Table1[[#This Row],[Set A]:[Set J]])</f>
        <v>0</v>
      </c>
      <c r="W9" s="100"/>
      <c r="X9" s="100"/>
      <c r="Y9" s="100"/>
      <c r="Z9" s="100"/>
      <c r="AA9" s="100"/>
      <c r="AB9" s="100"/>
      <c r="AC9" s="100"/>
      <c r="AD9" s="100"/>
      <c r="AE9" s="100"/>
      <c r="AF9" s="100"/>
      <c r="AG9" s="100"/>
      <c r="AH9" s="100"/>
      <c r="AI9" s="100"/>
      <c r="AJ9" s="100"/>
      <c r="AK9" s="100"/>
      <c r="AL9" s="100"/>
      <c r="AM9" s="100"/>
      <c r="AN9" s="100"/>
      <c r="AO9" s="100"/>
      <c r="AP9" s="100"/>
      <c r="AQ9" s="28">
        <f>IF(Table1[[#This Row],[Criterion A]]="yes",2,IF(Table1[[#This Row],[Criterion A]]="somewhat",1,0))</f>
        <v>0</v>
      </c>
      <c r="AR9" s="26">
        <f>IF(Table1[[#This Row],[Criterion B]]="yes",2,IF(Table1[[#This Row],[Criterion B]]="somewhat",1,0))</f>
        <v>0</v>
      </c>
      <c r="AS9" s="26">
        <f>IF(Table1[[#This Row],[Criterion C]]="yes",2,IF(Table1[[#This Row],[Criterion C]]="somewhat",1,0))</f>
        <v>0</v>
      </c>
      <c r="AT9" s="26">
        <f>IF(Table1[[#This Row],[Criterion D]]="yes",2,IF(Table1[[#This Row],[Criterion D]]="somewhat",1,0))</f>
        <v>0</v>
      </c>
      <c r="AU9" s="26">
        <f>IF(Table1[[#This Row],[Criterion E]]="yes",2,IF(Table1[[#This Row],[Criterion E]]="somewhat",1,0))</f>
        <v>0</v>
      </c>
      <c r="AV9" s="26">
        <f>IF(Table1[[#This Row],[Criterion F]]="yes",2,IF(Table1[[#This Row],[Criterion F]]="somewhat",1,0))</f>
        <v>0</v>
      </c>
      <c r="AW9" s="26">
        <f>IF(Table1[[#This Row],[Criterion G]]="yes",2,IF(Table1[[#This Row],[Criterion G]]="somewhat",1,0))</f>
        <v>0</v>
      </c>
      <c r="AX9" s="26">
        <f>IF(Table1[[#This Row],[Criterion H]]="yes",2,IF(Table1[[#This Row],[Criterion H]]="somewhat",1,0))</f>
        <v>0</v>
      </c>
      <c r="AY9" s="26">
        <f>IF(Table1[[#This Row],[Criterion I]]="yes",2,IF(Table1[[#This Row],[Criterion I]]="somewhat",1,0))</f>
        <v>0</v>
      </c>
      <c r="AZ9" s="26">
        <f>IF(Table1[[#This Row],[Criterion J]]="yes",2,IF(Table1[[#This Row],[Criterion J]]="somewhat",1,0))</f>
        <v>0</v>
      </c>
      <c r="BA9"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9" s="97">
        <f>COUNTIF(Table1[[#This Row],[
Set A]:[
Set  B]],"*yes*")</f>
        <v>0</v>
      </c>
      <c r="BC9" s="97">
        <f>COUNTIF(Table1[[#This Row],[CMMI Primary Care First]:[
Core Quality Measures Collaborative Core Sets]],"*yes*")</f>
        <v>0</v>
      </c>
      <c r="BD9" s="97">
        <f>COUNTIF(Table1[[#This Row],[
CMS Hospital Value-Based Purchasing]:[
Joint Commission Performance  Measure List]],"*yes*")</f>
        <v>0</v>
      </c>
      <c r="BE9" s="97">
        <f>COUNTIF(Table1[[#This Row],[
Catalyst for Payment Reform Employer-Purchaser Measure Set]],"*yes*")</f>
        <v>0</v>
      </c>
      <c r="BF9" s="97">
        <f>COUNTIF(Table1[[#This Row],[
California AMP Medi-Cal Managed Care Measure Set]:[
Washington State Common Measure Set for Health Care Quality and Cost 
]],"*yes*")</f>
        <v>0</v>
      </c>
      <c r="BG9" s="26"/>
      <c r="BH9" s="26"/>
      <c r="BI9" s="26"/>
      <c r="BJ9" s="26"/>
      <c r="BK9" s="26"/>
      <c r="BL9" s="26"/>
      <c r="BM9" s="26"/>
      <c r="BN9" s="97"/>
      <c r="BO9" s="97"/>
      <c r="BP9" s="97"/>
      <c r="BQ9" s="97"/>
      <c r="BR9" s="97"/>
      <c r="BS9" s="97"/>
      <c r="BT9" s="97"/>
      <c r="BU9" s="97"/>
      <c r="BV9" s="97"/>
      <c r="BW9" s="97"/>
      <c r="BX9" s="97"/>
      <c r="BY9" s="97"/>
      <c r="BZ9" s="97"/>
      <c r="CA9" s="97"/>
      <c r="CB9" s="97"/>
      <c r="CC9" s="97"/>
      <c r="CD9" s="97"/>
      <c r="CE9" s="97"/>
      <c r="CF9" s="97"/>
      <c r="CG9" s="97"/>
    </row>
    <row r="10" spans="1:85" ht="105" customHeight="1">
      <c r="A10" s="94">
        <v>5</v>
      </c>
      <c r="B10" s="39" t="str">
        <f>IF(Table1[[#This Row],[NQF Number]]="NA"," ",IF(Table1[[#This Row],[NQF Number]]="No"," ",INDEX(Table48[[#All],[Measure Name]],MATCH(Table1[[#This Row],[NQF Number]],Table48[[#All],[NQF '#]],0))))</f>
        <v>Hemoglobin A1c (HbA1c) Control for Patients with Diabetes: HbA1c Poor Control (&gt;9.0%)</v>
      </c>
      <c r="C10" s="123" t="s">
        <v>85</v>
      </c>
      <c r="D10" s="39" t="str">
        <f>IF(Table1[[#This Row],[NQF Number]]="NA"," ",IF(Table1[[#This Row],[NQF Number]]="No"," ",INDEX(Table48[[#All],[NQF Endorsement Status as of February 2023]],MATCH(Table1[[#This Row],[NQF Number]],Table48[[#All],[NQF '#]],0))))</f>
        <v>Endorsed</v>
      </c>
      <c r="E10" s="25" t="str">
        <f>IF(Table1[[#This Row],[NQF Number]]="NA"," ",IF(Table1[[#This Row],[NQF Number]]="No"," ",IF(INDEX(Table48[[#All],[Steward]],MATCH(Table1[[#This Row],[NQF Number]],Table48[[#All],[NQF '#]],0))=0,"",INDEX(Table48[[#All],[Steward]],MATCH(Table1[[#This Row],[NQF Number]],Table48[[#All],[NQF '#]],0)))))</f>
        <v>National Committee for Quality Assurance</v>
      </c>
      <c r="F10" s="25" t="str">
        <f>IF(Table1[[#This Row],[NQF Number]]="NA"," ",IF(Table1[[#This Row],[NQF Number]]="No"," ",IF(INDEX(Table48[[#All],[CMS Quality ID]],MATCH(Table1[[#This Row],[NQF Number]],Table48[[#All],[NQF '#]],0))=0,"",INDEX(Table48[[#All],[CMS Quality ID]],MATCH(Table1[[#This Row],[NQF Number]],Table48[[#All],[NQF '#]],0)))))</f>
        <v>001</v>
      </c>
      <c r="G10" s="25" t="str">
        <f>IF(Table1[[#This Row],[NQF Number]]="NA"," ",IF(Table1[[#This Row],[NQF Number]]="No"," ",IF(INDEX(Table48[[#All],[CMS eCQM ID as of March 2023]],MATCH(Table1[[#This Row],[NQF Number]],Table48[[#All],[NQF '#]],0))=0,"",INDEX(Table48[[#All],[CMS eCQM ID as of March 2023]],MATCH(Table1[[#This Row],[NQF Number]],Table48[[#All],[NQF '#]],0)))))</f>
        <v>CMS122v11</v>
      </c>
      <c r="H10" s="25" t="str">
        <f>IF(Table1[[#This Row],[NQF Number]]="NA"," ",IF(Table1[[#This Row],[NQF Number]]="No"," ",INDEX(Table48[[#All],[Description]],MATCH(Table1[[#This Row],[NQF Number]],Table48[[#All],[NQF '#]],0))))</f>
        <v>Percentage of patients 18-75 years of age with diabetes who had hemoglobin A1c &gt; 9.0% during the measurement period</v>
      </c>
      <c r="I10" s="25" t="str">
        <f>IF(Table1[[#This Row],[NQF Number]]="NA"," ",IF(Table1[[#This Row],[NQF Number]]="No"," ",INDEX(Table48[[#All],[Domain]],MATCH(Table1[[#This Row],[NQF Number]],Table48[[#All],[NQF '#]],0))))</f>
        <v>Chronic Illness Care</v>
      </c>
      <c r="J10" s="25" t="str">
        <f>IF(Table1[[#This Row],[NQF Number]]="NA"," ",IF(Table1[[#This Row],[NQF Number]]="No"," ",INDEX(Table48[[#All],[Condition]],MATCH(Table1[[#This Row],[NQF Number]],Table48[[#All],[NQF '#]],0))))</f>
        <v>Diabetes</v>
      </c>
      <c r="K10" s="26" t="str">
        <f>IF(Table1[[#This Row],[NQF Number]]="NA"," ",IF(Table1[[#This Row],[NQF Number]]="No"," ",INDEX(Table48[[#All],[Measure Type]],MATCH(Table1[[#This Row],[NQF Number]],Table48[[#All],[NQF '#]],0))))</f>
        <v>Outcome</v>
      </c>
      <c r="L10" s="25" t="str">
        <f>IF(Table1[[#This Row],[NQF Number]]="NA"," ",IF(Table1[[#This Row],[NQF Number]]="No"," ",INDEX(Table48[[#All],[Populations]],MATCH(Table1[[#This Row],[NQF Number]],Table48[[#All],[NQF '#]],0))))</f>
        <v>Adult</v>
      </c>
      <c r="M10" s="26" t="str">
        <f>IF(Table1[[#This Row],[NQF Number]]="NA"," ",IF(Table1[[#This Row],[NQF Number]]="No"," ",INDEX(Table48[[#All],[Data Source]],MATCH(Table1[[#This Row],[NQF Number]],Table48[[#All],[NQF '#]],0))))</f>
        <v>Claims/Clinical Data</v>
      </c>
      <c r="N10" s="26" t="str">
        <f>IF(Table1[[#This Row],[NQF Number]]="NA"," ",IF(Table1[[#This Row],[NQF Number]]="No"," ",INDEX(Table48[[#All],[Disparities-sensitive Status]],MATCH(Table1[[#This Row],[NQF Number]],Table48[[#All],[NQF '#]],0))))</f>
        <v>Yes</v>
      </c>
      <c r="O10" s="26" t="s">
        <v>3797</v>
      </c>
      <c r="P10" s="26" t="s">
        <v>3793</v>
      </c>
      <c r="Q10" s="27" t="s">
        <v>3821</v>
      </c>
      <c r="R10" s="27"/>
      <c r="S10" s="27"/>
      <c r="T10" s="96" t="s">
        <v>3807</v>
      </c>
      <c r="U10" s="98" t="s">
        <v>3816</v>
      </c>
      <c r="V10" s="99">
        <f>SUM(Table1[[#This Row],[Set A]:[Set J]])</f>
        <v>0</v>
      </c>
      <c r="W10" s="100"/>
      <c r="X10" s="100"/>
      <c r="Y10" s="100"/>
      <c r="Z10" s="100"/>
      <c r="AA10" s="100"/>
      <c r="AB10" s="100"/>
      <c r="AC10" s="100"/>
      <c r="AD10" s="100"/>
      <c r="AE10" s="100"/>
      <c r="AF10" s="100"/>
      <c r="AG10" s="100"/>
      <c r="AH10" s="100"/>
      <c r="AI10" s="100"/>
      <c r="AJ10" s="100"/>
      <c r="AK10" s="100"/>
      <c r="AL10" s="100"/>
      <c r="AM10" s="100"/>
      <c r="AN10" s="100"/>
      <c r="AO10" s="100"/>
      <c r="AP10" s="100"/>
      <c r="AQ10" s="28">
        <f>IF(Table1[[#This Row],[Criterion A]]="yes",2,IF(Table1[[#This Row],[Criterion A]]="somewhat",1,0))</f>
        <v>0</v>
      </c>
      <c r="AR10" s="26">
        <f>IF(Table1[[#This Row],[Criterion B]]="yes",2,IF(Table1[[#This Row],[Criterion B]]="somewhat",1,0))</f>
        <v>0</v>
      </c>
      <c r="AS10" s="26">
        <f>IF(Table1[[#This Row],[Criterion C]]="yes",2,IF(Table1[[#This Row],[Criterion C]]="somewhat",1,0))</f>
        <v>0</v>
      </c>
      <c r="AT10" s="26">
        <f>IF(Table1[[#This Row],[Criterion D]]="yes",2,IF(Table1[[#This Row],[Criterion D]]="somewhat",1,0))</f>
        <v>0</v>
      </c>
      <c r="AU10" s="26">
        <f>IF(Table1[[#This Row],[Criterion E]]="yes",2,IF(Table1[[#This Row],[Criterion E]]="somewhat",1,0))</f>
        <v>0</v>
      </c>
      <c r="AV10" s="26">
        <f>IF(Table1[[#This Row],[Criterion F]]="yes",2,IF(Table1[[#This Row],[Criterion F]]="somewhat",1,0))</f>
        <v>0</v>
      </c>
      <c r="AW10" s="26">
        <f>IF(Table1[[#This Row],[Criterion G]]="yes",2,IF(Table1[[#This Row],[Criterion G]]="somewhat",1,0))</f>
        <v>0</v>
      </c>
      <c r="AX10" s="26">
        <f>IF(Table1[[#This Row],[Criterion H]]="yes",2,IF(Table1[[#This Row],[Criterion H]]="somewhat",1,0))</f>
        <v>0</v>
      </c>
      <c r="AY10" s="26">
        <f>IF(Table1[[#This Row],[Criterion I]]="yes",2,IF(Table1[[#This Row],[Criterion I]]="somewhat",1,0))</f>
        <v>0</v>
      </c>
      <c r="AZ10" s="26">
        <f>IF(Table1[[#This Row],[Criterion J]]="yes",2,IF(Table1[[#This Row],[Criterion J]]="somewhat",1,0))</f>
        <v>0</v>
      </c>
      <c r="BA10"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11</v>
      </c>
      <c r="BB10" s="97">
        <f>COUNTIF(Table1[[#This Row],[
Set A]:[
Set  B]],"*yes*")</f>
        <v>0</v>
      </c>
      <c r="BC10" s="97">
        <f>COUNTIF(Table1[[#This Row],[CMMI Primary Care First]:[
Core Quality Measures Collaborative Core Sets]],"*yes*")</f>
        <v>7</v>
      </c>
      <c r="BD10" s="97">
        <f>COUNTIF(Table1[[#This Row],[
CMS Hospital Value-Based Purchasing]:[
Joint Commission Performance  Measure List]],"*yes*")</f>
        <v>0</v>
      </c>
      <c r="BE10" s="97">
        <f>COUNTIF(Table1[[#This Row],[
Catalyst for Payment Reform Employer-Purchaser Measure Set]],"*yes*")</f>
        <v>0</v>
      </c>
      <c r="BF10" s="97">
        <f>COUNTIF(Table1[[#This Row],[
California AMP Medi-Cal Managed Care Measure Set]:[
Washington State Common Measure Set for Health Care Quality and Cost 
]],"*yes*")</f>
        <v>4</v>
      </c>
      <c r="BG10" s="26"/>
      <c r="BH10" s="26"/>
      <c r="BI10" s="26"/>
      <c r="BJ10" s="26"/>
      <c r="BK10" s="26"/>
      <c r="BL10" s="26"/>
      <c r="BM10" s="26"/>
      <c r="BN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Yes  (Practice Risk Groups 1 &amp; 2)</v>
      </c>
      <c r="BO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(C11)</v>
      </c>
      <c r="BT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v>
      </c>
      <c r="BW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(Core) (and new Menu measure in 2022 stratifies performance by REL)</v>
      </c>
      <c r="CC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Yes</v>
      </c>
      <c r="CE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1" spans="1:85" ht="237.75" customHeight="1">
      <c r="A11" s="119">
        <v>6</v>
      </c>
      <c r="B11" s="39" t="str">
        <f>IF(Table1[[#This Row],[NQF Number]]="NA"," ",IF(Table1[[#This Row],[NQF Number]]="No"," ",INDEX(Table48[[#All],[Measure Name]],MATCH(Table1[[#This Row],[NQF Number]],Table48[[#All],[NQF '#]],0))))</f>
        <v>Plan All-Cause Readmission</v>
      </c>
      <c r="C11" s="123" t="s">
        <v>155</v>
      </c>
      <c r="D11" s="39" t="str">
        <f>IF(Table1[[#This Row],[NQF Number]]="NA"," ",IF(Table1[[#This Row],[NQF Number]]="No"," ",INDEX(Table48[[#All],[NQF Endorsement Status as of February 2023]],MATCH(Table1[[#This Row],[NQF Number]],Table48[[#All],[NQF '#]],0))))</f>
        <v>No Longer Endorsed</v>
      </c>
      <c r="E11" s="25" t="str">
        <f>IF(Table1[[#This Row],[NQF Number]]="NA"," ",IF(Table1[[#This Row],[NQF Number]]="No"," ",IF(INDEX(Table48[[#All],[Steward]],MATCH(Table1[[#This Row],[NQF Number]],Table48[[#All],[NQF '#]],0))=0,"",INDEX(Table48[[#All],[Steward]],MATCH(Table1[[#This Row],[NQF Number]],Table48[[#All],[NQF '#]],0)))))</f>
        <v>National Committee for Quality Assurance</v>
      </c>
      <c r="F11" s="25" t="str">
        <f>IF(Table1[[#This Row],[NQF Number]]="NA"," ",IF(Table1[[#This Row],[NQF Number]]="No"," ",IF(INDEX(Table48[[#All],[CMS Quality ID]],MATCH(Table1[[#This Row],[NQF Number]],Table48[[#All],[NQF '#]],0))=0,"",INDEX(Table48[[#All],[CMS Quality ID]],MATCH(Table1[[#This Row],[NQF Number]],Table48[[#All],[NQF '#]],0)))))</f>
        <v/>
      </c>
      <c r="G11" s="25" t="str">
        <f>IF(Table1[[#This Row],[NQF Number]]="NA"," ",IF(Table1[[#This Row],[NQF Number]]="No"," ",IF(INDEX(Table48[[#All],[CMS eCQM ID as of March 2023]],MATCH(Table1[[#This Row],[NQF Number]],Table48[[#All],[NQF '#]],0))=0,"",INDEX(Table48[[#All],[CMS eCQM ID as of March 2023]],MATCH(Table1[[#This Row],[NQF Number]],Table48[[#All],[NQF '#]],0)))))</f>
        <v/>
      </c>
      <c r="H11" s="25" t="str">
        <f>IF(Table1[[#This Row],[NQF Number]]="NA"," ",IF(Table1[[#This Row],[NQF Number]]="No"," ",INDEX(Table48[[#All],[Description]],MATCH(Table1[[#This Row],[NQF Number]],Table48[[#All],[NQF '#]],0))))</f>
        <v>For patients 18 years of age and older, the number of acute inpatient stays during the measurement year that were followed by an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v>
      </c>
      <c r="I11" s="25" t="str">
        <f>IF(Table1[[#This Row],[NQF Number]]="NA"," ",IF(Table1[[#This Row],[NQF Number]]="No"," ",INDEX(Table48[[#All],[Domain]],MATCH(Table1[[#This Row],[NQF Number]],Table48[[#All],[NQF '#]],0))))</f>
        <v>Hospital</v>
      </c>
      <c r="J11" s="25" t="str">
        <f>IF(Table1[[#This Row],[NQF Number]]="NA"," ",IF(Table1[[#This Row],[NQF Number]]="No"," ",INDEX(Table48[[#All],[Condition]],MATCH(Table1[[#This Row],[NQF Number]],Table48[[#All],[NQF '#]],0))))</f>
        <v>Patient Safety</v>
      </c>
      <c r="K11" s="25" t="str">
        <f>IF(Table1[[#This Row],[NQF Number]]="NA"," ",IF(Table1[[#This Row],[NQF Number]]="No"," ",INDEX(Table48[[#All],[Measure Type]],MATCH(Table1[[#This Row],[NQF Number]],Table48[[#All],[NQF '#]],0))))</f>
        <v>Outcome</v>
      </c>
      <c r="L11" s="25" t="str">
        <f>IF(Table1[[#This Row],[NQF Number]]="NA"," ",IF(Table1[[#This Row],[NQF Number]]="No"," ",INDEX(Table48[[#All],[Populations]],MATCH(Table1[[#This Row],[NQF Number]],Table48[[#All],[NQF '#]],0))))</f>
        <v>Adult</v>
      </c>
      <c r="M11" s="26" t="str">
        <f>IF(Table1[[#This Row],[NQF Number]]="NA"," ",IF(Table1[[#This Row],[NQF Number]]="No"," ",INDEX(Table48[[#All],[Data Source]],MATCH(Table1[[#This Row],[NQF Number]],Table48[[#All],[NQF '#]],0))))</f>
        <v>Claims</v>
      </c>
      <c r="N11" s="26" t="str">
        <f>IF(Table1[[#This Row],[NQF Number]]="NA"," ",IF(Table1[[#This Row],[NQF Number]]="No"," ",INDEX(Table48[[#All],[Disparities-sensitive Status]],MATCH(Table1[[#This Row],[NQF Number]],Table48[[#All],[NQF '#]],0))))</f>
        <v>Yes</v>
      </c>
      <c r="O11" s="97" t="s">
        <v>3797</v>
      </c>
      <c r="P11" s="26" t="s">
        <v>3793</v>
      </c>
      <c r="Q11" s="27"/>
      <c r="R11" s="27"/>
      <c r="S11" s="27"/>
      <c r="T11" s="96" t="s">
        <v>3814</v>
      </c>
      <c r="U11" s="98" t="s">
        <v>3816</v>
      </c>
      <c r="V11" s="99">
        <f>SUM(Table1[[#This Row],[Set A]:[Set J]])</f>
        <v>0</v>
      </c>
      <c r="W11" s="100"/>
      <c r="X11" s="100"/>
      <c r="Y11" s="100"/>
      <c r="Z11" s="100"/>
      <c r="AA11" s="100"/>
      <c r="AB11" s="100"/>
      <c r="AC11" s="100"/>
      <c r="AD11" s="100"/>
      <c r="AE11" s="100"/>
      <c r="AF11" s="100"/>
      <c r="AG11" s="100"/>
      <c r="AH11" s="100"/>
      <c r="AI11" s="100"/>
      <c r="AJ11" s="100"/>
      <c r="AK11" s="100"/>
      <c r="AL11" s="100"/>
      <c r="AM11" s="100"/>
      <c r="AN11" s="100"/>
      <c r="AO11" s="100"/>
      <c r="AP11" s="100"/>
      <c r="AQ11" s="28">
        <f>IF(Table1[[#This Row],[Criterion A]]="yes",2,IF(Table1[[#This Row],[Criterion A]]="somewhat",1,0))</f>
        <v>0</v>
      </c>
      <c r="AR11" s="26">
        <f>IF(Table1[[#This Row],[Criterion B]]="yes",2,IF(Table1[[#This Row],[Criterion B]]="somewhat",1,0))</f>
        <v>0</v>
      </c>
      <c r="AS11" s="26">
        <f>IF(Table1[[#This Row],[Criterion C]]="yes",2,IF(Table1[[#This Row],[Criterion C]]="somewhat",1,0))</f>
        <v>0</v>
      </c>
      <c r="AT11" s="26">
        <f>IF(Table1[[#This Row],[Criterion D]]="yes",2,IF(Table1[[#This Row],[Criterion D]]="somewhat",1,0))</f>
        <v>0</v>
      </c>
      <c r="AU11" s="26">
        <f>IF(Table1[[#This Row],[Criterion E]]="yes",2,IF(Table1[[#This Row],[Criterion E]]="somewhat",1,0))</f>
        <v>0</v>
      </c>
      <c r="AV11" s="26">
        <f>IF(Table1[[#This Row],[Criterion F]]="yes",2,IF(Table1[[#This Row],[Criterion F]]="somewhat",1,0))</f>
        <v>0</v>
      </c>
      <c r="AW11" s="26">
        <f>IF(Table1[[#This Row],[Criterion G]]="yes",2,IF(Table1[[#This Row],[Criterion G]]="somewhat",1,0))</f>
        <v>0</v>
      </c>
      <c r="AX11" s="26">
        <f>IF(Table1[[#This Row],[Criterion H]]="yes",2,IF(Table1[[#This Row],[Criterion H]]="somewhat",1,0))</f>
        <v>0</v>
      </c>
      <c r="AY11" s="26">
        <f>IF(Table1[[#This Row],[Criterion I]]="yes",2,IF(Table1[[#This Row],[Criterion I]]="somewhat",1,0))</f>
        <v>0</v>
      </c>
      <c r="AZ11" s="26">
        <f>IF(Table1[[#This Row],[Criterion J]]="yes",2,IF(Table1[[#This Row],[Criterion J]]="somewhat",1,0))</f>
        <v>0</v>
      </c>
      <c r="BA11"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6</v>
      </c>
      <c r="BB11" s="97">
        <f>COUNTIF(Table1[[#This Row],[
Set A]:[
Set  B]],"*yes*")</f>
        <v>0</v>
      </c>
      <c r="BC11" s="97">
        <f>COUNTIF(Table1[[#This Row],[CMMI Primary Care First]:[
Core Quality Measures Collaborative Core Sets]],"*yes*")</f>
        <v>3</v>
      </c>
      <c r="BD11" s="97">
        <f>COUNTIF(Table1[[#This Row],[
CMS Hospital Value-Based Purchasing]:[
Joint Commission Performance  Measure List]],"*yes*")</f>
        <v>0</v>
      </c>
      <c r="BE11" s="97">
        <f>COUNTIF(Table1[[#This Row],[
Catalyst for Payment Reform Employer-Purchaser Measure Set]],"*yes*")</f>
        <v>0</v>
      </c>
      <c r="BF11" s="97">
        <f>COUNTIF(Table1[[#This Row],[
California AMP Medi-Cal Managed Care Measure Set]:[
Washington State Common Measure Set for Health Care Quality and Cost 
]],"*yes*")</f>
        <v>3</v>
      </c>
      <c r="BG11" s="26"/>
      <c r="BH11" s="26"/>
      <c r="BI11" s="26"/>
      <c r="BJ11" s="26"/>
      <c r="BK11" s="26"/>
      <c r="BL11" s="26"/>
      <c r="BM11" s="26"/>
      <c r="BN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v>
      </c>
      <c r="BW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(also stratify by REL)</v>
      </c>
      <c r="CD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(Menu - ACO Cnly)</v>
      </c>
      <c r="CF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2" spans="1:85" ht="284.25" customHeight="1">
      <c r="A12" s="94">
        <v>7</v>
      </c>
      <c r="B12" s="39" t="str">
        <f>IF(Table1[[#This Row],[NQF Number]]="NA"," ",IF(Table1[[#This Row],[NQF Number]]="No"," ",INDEX(Table48[[#All],[Measure Name]],MATCH(Table1[[#This Row],[NQF Number]],Table48[[#All],[NQF '#]],0))))</f>
        <v>Prenatal &amp; Postpartum Care</v>
      </c>
      <c r="C12" s="124" t="s">
        <v>154</v>
      </c>
      <c r="D12" s="39" t="str">
        <f>IF(Table1[[#This Row],[NQF Number]]="NA"," ",IF(Table1[[#This Row],[NQF Number]]="No"," ",INDEX(Table48[[#All],[NQF Endorsement Status as of February 2023]],MATCH(Table1[[#This Row],[NQF Number]],Table48[[#All],[NQF '#]],0))))</f>
        <v>No Longer Endorsed</v>
      </c>
      <c r="E12" s="25" t="str">
        <f>IF(Table1[[#This Row],[NQF Number]]="NA"," ",IF(Table1[[#This Row],[NQF Number]]="No"," ",IF(INDEX(Table48[[#All],[Steward]],MATCH(Table1[[#This Row],[NQF Number]],Table48[[#All],[NQF '#]],0))=0,"",INDEX(Table48[[#All],[Steward]],MATCH(Table1[[#This Row],[NQF Number]],Table48[[#All],[NQF '#]],0)))))</f>
        <v>National Committee for Quality Assurance</v>
      </c>
      <c r="F12" s="25" t="str">
        <f>IF(Table1[[#This Row],[NQF Number]]="NA"," ",IF(Table1[[#This Row],[NQF Number]]="No"," ",IF(INDEX(Table48[[#All],[CMS Quality ID]],MATCH(Table1[[#This Row],[NQF Number]],Table48[[#All],[NQF '#]],0))=0,"",INDEX(Table48[[#All],[CMS Quality ID]],MATCH(Table1[[#This Row],[NQF Number]],Table48[[#All],[NQF '#]],0)))))</f>
        <v/>
      </c>
      <c r="G12" s="25" t="str">
        <f>IF(Table1[[#This Row],[NQF Number]]="NA"," ",IF(Table1[[#This Row],[NQF Number]]="No"," ",IF(INDEX(Table48[[#All],[CMS eCQM ID as of March 2023]],MATCH(Table1[[#This Row],[NQF Number]],Table48[[#All],[NQF '#]],0))=0,"",INDEX(Table48[[#All],[CMS eCQM ID as of March 2023]],MATCH(Table1[[#This Row],[NQF Number]],Table48[[#All],[NQF '#]],0)))))</f>
        <v/>
      </c>
      <c r="H12" s="25" t="str">
        <f>IF(Table1[[#This Row],[NQF Number]]="NA"," ",IF(Table1[[#This Row],[NQF Number]]="No"," ",INDEX(Table48[[#All],[Description]],MATCH(Table1[[#This Row],[NQF Number]],Table48[[#All],[NQF '#]],0))))</f>
        <v>Percentage of deliveries of live births between November 6 of the year prior to the measurement year and November 5 of the measurement year. For these women, the measure assesses the following facets of prenatal and postpartum care. 
• Rate 1: Timeliness of Prenatal Care. The percentage of deliveries that received a prenatal care visit as a patient of the organization in the first trimester or within 42 days of enrollment in the organization.
• Rate 2: Postpartum Care. The percentage of deliveries that had a postpartum visit on or between 21 and 56 days after delivery</v>
      </c>
      <c r="I12" s="25" t="str">
        <f>IF(Table1[[#This Row],[NQF Number]]="NA"," ",IF(Table1[[#This Row],[NQF Number]]="No"," ",INDEX(Table48[[#All],[Domain]],MATCH(Table1[[#This Row],[NQF Number]],Table48[[#All],[NQF '#]],0))))</f>
        <v>Prevention/Early Detection</v>
      </c>
      <c r="J12" s="25" t="str">
        <f>IF(Table1[[#This Row],[NQF Number]]="NA"," ",IF(Table1[[#This Row],[NQF Number]]="No"," ",INDEX(Table48[[#All],[Condition]],MATCH(Table1[[#This Row],[NQF Number]],Table48[[#All],[NQF '#]],0))))</f>
        <v>Pregnancy</v>
      </c>
      <c r="K12" s="26" t="str">
        <f>IF(Table1[[#This Row],[NQF Number]]="NA"," ",IF(Table1[[#This Row],[NQF Number]]="No"," ",INDEX(Table48[[#All],[Measure Type]],MATCH(Table1[[#This Row],[NQF Number]],Table48[[#All],[NQF '#]],0))))</f>
        <v>Process</v>
      </c>
      <c r="L12" s="25" t="str">
        <f>IF(Table1[[#This Row],[NQF Number]]="NA"," ",IF(Table1[[#This Row],[NQF Number]]="No"," ",INDEX(Table48[[#All],[Populations]],MATCH(Table1[[#This Row],[NQF Number]],Table48[[#All],[NQF '#]],0))))</f>
        <v>Adolescent and Adult</v>
      </c>
      <c r="M12" s="26" t="str">
        <f>IF(Table1[[#This Row],[NQF Number]]="NA"," ",IF(Table1[[#This Row],[NQF Number]]="No"," ",INDEX(Table48[[#All],[Data Source]],MATCH(Table1[[#This Row],[NQF Number]],Table48[[#All],[NQF '#]],0))))</f>
        <v>Claims/Clinical Data</v>
      </c>
      <c r="N12" s="26" t="str">
        <f>IF(Table1[[#This Row],[NQF Number]]="NA"," ",IF(Table1[[#This Row],[NQF Number]]="No"," ",INDEX(Table48[[#All],[Disparities-sensitive Status]],MATCH(Table1[[#This Row],[NQF Number]],Table48[[#All],[NQF '#]],0))))</f>
        <v>Yes</v>
      </c>
      <c r="O12" s="97" t="s">
        <v>3797</v>
      </c>
      <c r="P12" s="26" t="s">
        <v>3793</v>
      </c>
      <c r="Q12" s="27" t="s">
        <v>3821</v>
      </c>
      <c r="R12" s="27"/>
      <c r="S12" s="27"/>
      <c r="T12" s="96" t="s">
        <v>3815</v>
      </c>
      <c r="U12" s="98" t="s">
        <v>3816</v>
      </c>
      <c r="V12" s="99">
        <f>SUM(Table1[[#This Row],[Set A]:[Set J]])</f>
        <v>0</v>
      </c>
      <c r="W12" s="100"/>
      <c r="X12" s="100"/>
      <c r="Y12" s="100"/>
      <c r="Z12" s="100"/>
      <c r="AA12" s="100"/>
      <c r="AB12" s="100"/>
      <c r="AC12" s="100"/>
      <c r="AD12" s="100"/>
      <c r="AE12" s="100"/>
      <c r="AF12" s="100"/>
      <c r="AG12" s="100"/>
      <c r="AH12" s="100"/>
      <c r="AI12" s="100"/>
      <c r="AJ12" s="100"/>
      <c r="AK12" s="100"/>
      <c r="AL12" s="100"/>
      <c r="AM12" s="100"/>
      <c r="AN12" s="100"/>
      <c r="AO12" s="100"/>
      <c r="AP12" s="100"/>
      <c r="AQ12" s="28">
        <f>IF(Table1[[#This Row],[Criterion A]]="yes",2,IF(Table1[[#This Row],[Criterion A]]="somewhat",1,0))</f>
        <v>0</v>
      </c>
      <c r="AR12" s="26">
        <f>IF(Table1[[#This Row],[Criterion B]]="yes",2,IF(Table1[[#This Row],[Criterion B]]="somewhat",1,0))</f>
        <v>0</v>
      </c>
      <c r="AS12" s="26">
        <f>IF(Table1[[#This Row],[Criterion C]]="yes",2,IF(Table1[[#This Row],[Criterion C]]="somewhat",1,0))</f>
        <v>0</v>
      </c>
      <c r="AT12" s="26">
        <f>IF(Table1[[#This Row],[Criterion D]]="yes",2,IF(Table1[[#This Row],[Criterion D]]="somewhat",1,0))</f>
        <v>0</v>
      </c>
      <c r="AU12" s="26">
        <f>IF(Table1[[#This Row],[Criterion E]]="yes",2,IF(Table1[[#This Row],[Criterion E]]="somewhat",1,0))</f>
        <v>0</v>
      </c>
      <c r="AV12" s="26">
        <f>IF(Table1[[#This Row],[Criterion F]]="yes",2,IF(Table1[[#This Row],[Criterion F]]="somewhat",1,0))</f>
        <v>0</v>
      </c>
      <c r="AW12" s="26">
        <f>IF(Table1[[#This Row],[Criterion G]]="yes",2,IF(Table1[[#This Row],[Criterion G]]="somewhat",1,0))</f>
        <v>0</v>
      </c>
      <c r="AX12" s="26">
        <f>IF(Table1[[#This Row],[Criterion H]]="yes",2,IF(Table1[[#This Row],[Criterion H]]="somewhat",1,0))</f>
        <v>0</v>
      </c>
      <c r="AY12" s="26">
        <f>IF(Table1[[#This Row],[Criterion I]]="yes",2,IF(Table1[[#This Row],[Criterion I]]="somewhat",1,0))</f>
        <v>0</v>
      </c>
      <c r="AZ12" s="26">
        <f>IF(Table1[[#This Row],[Criterion J]]="yes",2,IF(Table1[[#This Row],[Criterion J]]="somewhat",1,0))</f>
        <v>0</v>
      </c>
      <c r="BA12"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7</v>
      </c>
      <c r="BB12" s="97">
        <f>COUNTIF(Table1[[#This Row],[
Set A]:[
Set  B]],"*yes*")</f>
        <v>0</v>
      </c>
      <c r="BC12" s="97">
        <f>COUNTIF(Table1[[#This Row],[CMMI Primary Care First]:[
Core Quality Measures Collaborative Core Sets]],"*yes*")</f>
        <v>2</v>
      </c>
      <c r="BD12" s="97">
        <f>COUNTIF(Table1[[#This Row],[
CMS Hospital Value-Based Purchasing]:[
Joint Commission Performance  Measure List]],"*yes*")</f>
        <v>0</v>
      </c>
      <c r="BE12" s="97">
        <f>COUNTIF(Table1[[#This Row],[
Catalyst for Payment Reform Employer-Purchaser Measure Set]],"*yes*")</f>
        <v>0</v>
      </c>
      <c r="BF12" s="97">
        <f>COUNTIF(Table1[[#This Row],[
California AMP Medi-Cal Managed Care Measure Set]:[
Washington State Common Measure Set for Health Care Quality and Cost 
]],"*yes*")</f>
        <v>5</v>
      </c>
      <c r="BG12" s="26"/>
      <c r="BH12" s="26"/>
      <c r="BI12" s="26"/>
      <c r="BJ12" s="26"/>
      <c r="BK12" s="26"/>
      <c r="BL12" s="26"/>
      <c r="BM12" s="26"/>
      <c r="BN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(Postpartum Care Rate) [Maternity Core Set Measure]</v>
      </c>
      <c r="BP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(Postpartum Care Rate) [Maternity Core Set Measure]</v>
      </c>
      <c r="BQ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
      </c>
      <c r="BW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(Postpartum Care: Menu) (Timeliness of Prenatal Care: Monitoring)</v>
      </c>
      <c r="CC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Yes (Postpartum Care)</v>
      </c>
      <c r="CE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(Developmental)</v>
      </c>
      <c r="CF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3" spans="1:85" ht="117" customHeight="1">
      <c r="A13" s="119">
        <v>8</v>
      </c>
      <c r="B13" s="117" t="str">
        <f>IF(Table1[[#This Row],[NQF Number]]="NA"," ",IF(Table1[[#This Row],[NQF Number]]="No"," ",INDEX(Table48[[#All],[Measure Name]],MATCH(Table1[[#This Row],[NQF Number]],Table48[[#All],[NQF '#]],0))))</f>
        <v>Asthma Medication Ratio</v>
      </c>
      <c r="C13" s="124" t="s">
        <v>1803</v>
      </c>
      <c r="D13" s="117" t="str">
        <f>IF(Table1[[#This Row],[NQF Number]]="NA"," ",IF(Table1[[#This Row],[NQF Number]]="No"," ",INDEX(Table48[[#All],[NQF Endorsement Status as of February 2023]],MATCH(Table1[[#This Row],[NQF Number]],Table48[[#All],[NQF '#]],0))))</f>
        <v>Endorsed</v>
      </c>
      <c r="E13" s="26" t="str">
        <f>IF(Table1[[#This Row],[NQF Number]]="NA"," ",IF(Table1[[#This Row],[NQF Number]]="No"," ",IF(INDEX(Table48[[#All],[Steward]],MATCH(Table1[[#This Row],[NQF Number]],Table48[[#All],[NQF '#]],0))=0,"",INDEX(Table48[[#All],[Steward]],MATCH(Table1[[#This Row],[NQF Number]],Table48[[#All],[NQF '#]],0)))))</f>
        <v>National Committee for Quality Assurance</v>
      </c>
      <c r="F13" s="26" t="str">
        <f>IF(Table1[[#This Row],[NQF Number]]="NA"," ",IF(Table1[[#This Row],[NQF Number]]="No"," ",IF(INDEX(Table48[[#All],[CMS Quality ID]],MATCH(Table1[[#This Row],[NQF Number]],Table48[[#All],[NQF '#]],0))=0,"",INDEX(Table48[[#All],[CMS Quality ID]],MATCH(Table1[[#This Row],[NQF Number]],Table48[[#All],[NQF '#]],0)))))</f>
        <v/>
      </c>
      <c r="G13" s="25" t="str">
        <f>IF(Table1[[#This Row],[NQF Number]]="NA"," ",IF(Table1[[#This Row],[NQF Number]]="No"," ",IF(INDEX(Table48[[#All],[CMS eCQM ID as of March 2023]],MATCH(Table1[[#This Row],[NQF Number]],Table48[[#All],[NQF '#]],0))=0,"",INDEX(Table48[[#All],[CMS eCQM ID as of March 2023]],MATCH(Table1[[#This Row],[NQF Number]],Table48[[#All],[NQF '#]],0)))))</f>
        <v/>
      </c>
      <c r="H13" s="25" t="str">
        <f>IF(Table1[[#This Row],[NQF Number]]="NA"," ",IF(Table1[[#This Row],[NQF Number]]="No"," ",INDEX(Table48[[#All],[Description]],MATCH(Table1[[#This Row],[NQF Number]],Table48[[#All],[NQF '#]],0))))</f>
        <v>Percentage of patients 5–64 years of age who were identified as having persistent asthma and had a ratio of controller medications to total asthma medications of 0.50 or greater during the measurement year</v>
      </c>
      <c r="I13" s="26" t="str">
        <f>IF(Table1[[#This Row],[NQF Number]]="NA"," ",IF(Table1[[#This Row],[NQF Number]]="No"," ",INDEX(Table48[[#All],[Domain]],MATCH(Table1[[#This Row],[NQF Number]],Table48[[#All],[NQF '#]],0))))</f>
        <v>Medication Management</v>
      </c>
      <c r="J13" s="26" t="str">
        <f>IF(Table1[[#This Row],[NQF Number]]="NA"," ",IF(Table1[[#This Row],[NQF Number]]="No"," ",INDEX(Table48[[#All],[Condition]],MATCH(Table1[[#This Row],[NQF Number]],Table48[[#All],[NQF '#]],0))))</f>
        <v>Respiratory</v>
      </c>
      <c r="K13" s="26" t="str">
        <f>IF(Table1[[#This Row],[NQF Number]]="NA"," ",IF(Table1[[#This Row],[NQF Number]]="No"," ",INDEX(Table48[[#All],[Measure Type]],MATCH(Table1[[#This Row],[NQF Number]],Table48[[#All],[NQF '#]],0))))</f>
        <v>Process</v>
      </c>
      <c r="L13" s="26" t="str">
        <f>IF(Table1[[#This Row],[NQF Number]]="NA"," ",IF(Table1[[#This Row],[NQF Number]]="No"," ",INDEX(Table48[[#All],[Populations]],MATCH(Table1[[#This Row],[NQF Number]],Table48[[#All],[NQF '#]],0))))</f>
        <v>Adult and Pediatric</v>
      </c>
      <c r="M13" s="26" t="str">
        <f>IF(Table1[[#This Row],[NQF Number]]="NA"," ",IF(Table1[[#This Row],[NQF Number]]="No"," ",INDEX(Table48[[#All],[Data Source]],MATCH(Table1[[#This Row],[NQF Number]],Table48[[#All],[NQF '#]],0))))</f>
        <v>Claims</v>
      </c>
      <c r="N13" s="26" t="str">
        <f>IF(Table1[[#This Row],[NQF Number]]="NA"," ",IF(Table1[[#This Row],[NQF Number]]="No"," ",INDEX(Table48[[#All],[Disparities-sensitive Status]],MATCH(Table1[[#This Row],[NQF Number]],Table48[[#All],[NQF '#]],0))))</f>
        <v>Yes</v>
      </c>
      <c r="O13" s="146" t="s">
        <v>3796</v>
      </c>
      <c r="P13" s="26" t="s">
        <v>3794</v>
      </c>
      <c r="Q13" s="27" t="s">
        <v>3821</v>
      </c>
      <c r="R13" s="27"/>
      <c r="S13" s="27"/>
      <c r="T13" s="96" t="s">
        <v>3802</v>
      </c>
      <c r="U13" s="98" t="s">
        <v>3816</v>
      </c>
      <c r="V13" s="99">
        <f>SUM(Table1[[#This Row],[Set A]:[Set J]])</f>
        <v>0</v>
      </c>
      <c r="W13" s="100"/>
      <c r="X13" s="100"/>
      <c r="Y13" s="100"/>
      <c r="Z13" s="100"/>
      <c r="AA13" s="100"/>
      <c r="AB13" s="100"/>
      <c r="AC13" s="100"/>
      <c r="AD13" s="100"/>
      <c r="AE13" s="100"/>
      <c r="AF13" s="100"/>
      <c r="AG13" s="100"/>
      <c r="AH13" s="100"/>
      <c r="AI13" s="100"/>
      <c r="AJ13" s="100"/>
      <c r="AK13" s="100"/>
      <c r="AL13" s="100"/>
      <c r="AM13" s="100"/>
      <c r="AN13" s="100"/>
      <c r="AO13" s="100"/>
      <c r="AP13" s="100"/>
      <c r="AQ13" s="28">
        <f>IF(Table1[[#This Row],[Criterion A]]="yes",2,IF(Table1[[#This Row],[Criterion A]]="somewhat",1,0))</f>
        <v>0</v>
      </c>
      <c r="AR13" s="26">
        <f>IF(Table1[[#This Row],[Criterion B]]="yes",2,IF(Table1[[#This Row],[Criterion B]]="somewhat",1,0))</f>
        <v>0</v>
      </c>
      <c r="AS13" s="26">
        <f>IF(Table1[[#This Row],[Criterion C]]="yes",2,IF(Table1[[#This Row],[Criterion C]]="somewhat",1,0))</f>
        <v>0</v>
      </c>
      <c r="AT13" s="26">
        <f>IF(Table1[[#This Row],[Criterion D]]="yes",2,IF(Table1[[#This Row],[Criterion D]]="somewhat",1,0))</f>
        <v>0</v>
      </c>
      <c r="AU13" s="26">
        <f>IF(Table1[[#This Row],[Criterion E]]="yes",2,IF(Table1[[#This Row],[Criterion E]]="somewhat",1,0))</f>
        <v>0</v>
      </c>
      <c r="AV13" s="26">
        <f>IF(Table1[[#This Row],[Criterion F]]="yes",2,IF(Table1[[#This Row],[Criterion F]]="somewhat",1,0))</f>
        <v>0</v>
      </c>
      <c r="AW13" s="26">
        <f>IF(Table1[[#This Row],[Criterion G]]="yes",2,IF(Table1[[#This Row],[Criterion G]]="somewhat",1,0))</f>
        <v>0</v>
      </c>
      <c r="AX13" s="26">
        <f>IF(Table1[[#This Row],[Criterion H]]="yes",2,IF(Table1[[#This Row],[Criterion H]]="somewhat",1,0))</f>
        <v>0</v>
      </c>
      <c r="AY13" s="26">
        <f>IF(Table1[[#This Row],[Criterion I]]="yes",2,IF(Table1[[#This Row],[Criterion I]]="somewhat",1,0))</f>
        <v>0</v>
      </c>
      <c r="AZ13" s="26">
        <f>IF(Table1[[#This Row],[Criterion J]]="yes",2,IF(Table1[[#This Row],[Criterion J]]="somewhat",1,0))</f>
        <v>0</v>
      </c>
      <c r="BA13"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7</v>
      </c>
      <c r="BB13" s="97">
        <f>COUNTIF(Table1[[#This Row],[
Set A]:[
Set  B]],"*yes*")</f>
        <v>0</v>
      </c>
      <c r="BC13" s="97">
        <f>COUNTIF(Table1[[#This Row],[CMMI Primary Care First]:[
Core Quality Measures Collaborative Core Sets]],"*yes*")</f>
        <v>3</v>
      </c>
      <c r="BD13" s="97">
        <f>COUNTIF(Table1[[#This Row],[
CMS Hospital Value-Based Purchasing]:[
Joint Commission Performance  Measure List]],"*yes*")</f>
        <v>0</v>
      </c>
      <c r="BE13" s="97">
        <f>COUNTIF(Table1[[#This Row],[
Catalyst for Payment Reform Employer-Purchaser Measure Set]],"*yes*")</f>
        <v>0</v>
      </c>
      <c r="BF13" s="97">
        <f>COUNTIF(Table1[[#This Row],[
California AMP Medi-Cal Managed Care Measure Set]:[
Washington State Common Measure Set for Health Care Quality and Cost 
]],"*yes*")</f>
        <v>4</v>
      </c>
      <c r="BG13" s="26"/>
      <c r="BH13" s="26"/>
      <c r="BI13" s="26"/>
      <c r="BJ13" s="26"/>
      <c r="BK13" s="26"/>
      <c r="BL13" s="26"/>
      <c r="BM13" s="26"/>
      <c r="BN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(Ages 5-18)</v>
      </c>
      <c r="BP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(Ages 19-64)</v>
      </c>
      <c r="BQ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 ACO and PCMH/Primary Care)</v>
      </c>
      <c r="BW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(also stratify by REL)</v>
      </c>
      <c r="CD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4" spans="1:85" ht="72.75" customHeight="1">
      <c r="A14" s="94">
        <v>9</v>
      </c>
      <c r="B14" s="39" t="s">
        <v>3786</v>
      </c>
      <c r="C14" s="124" t="s">
        <v>97</v>
      </c>
      <c r="D14" s="39" t="s">
        <v>97</v>
      </c>
      <c r="E14" s="25" t="s">
        <v>3787</v>
      </c>
      <c r="F14" s="25" t="s">
        <v>3785</v>
      </c>
      <c r="G14" s="25" t="s">
        <v>3785</v>
      </c>
      <c r="H14" s="25" t="s">
        <v>3788</v>
      </c>
      <c r="I14" s="25" t="s">
        <v>3789</v>
      </c>
      <c r="J14" s="25" t="s">
        <v>1857</v>
      </c>
      <c r="K14" s="26" t="s">
        <v>1844</v>
      </c>
      <c r="L14" s="25" t="s">
        <v>1845</v>
      </c>
      <c r="M14" s="26" t="s">
        <v>1717</v>
      </c>
      <c r="N14" s="26" t="s">
        <v>3785</v>
      </c>
      <c r="O14" s="97" t="s">
        <v>3797</v>
      </c>
      <c r="P14" s="26" t="s">
        <v>3794</v>
      </c>
      <c r="Q14" s="27"/>
      <c r="R14" s="27"/>
      <c r="S14" s="27"/>
      <c r="T14" s="96" t="s">
        <v>3817</v>
      </c>
      <c r="U14" s="27" t="s">
        <v>97</v>
      </c>
      <c r="V14" s="99">
        <f>SUM(Table1[[#This Row],[Set A]:[Set J]])</f>
        <v>0</v>
      </c>
      <c r="W14" s="100"/>
      <c r="X14" s="100"/>
      <c r="Y14" s="100"/>
      <c r="Z14" s="100"/>
      <c r="AA14" s="100"/>
      <c r="AB14" s="100"/>
      <c r="AC14" s="100"/>
      <c r="AD14" s="100"/>
      <c r="AE14" s="100"/>
      <c r="AF14" s="100"/>
      <c r="AG14" s="100"/>
      <c r="AH14" s="100"/>
      <c r="AI14" s="100"/>
      <c r="AJ14" s="100"/>
      <c r="AK14" s="100"/>
      <c r="AL14" s="100"/>
      <c r="AM14" s="100"/>
      <c r="AN14" s="100"/>
      <c r="AO14" s="100"/>
      <c r="AP14" s="100"/>
      <c r="AQ14" s="28">
        <f>IF(Table1[[#This Row],[Criterion A]]="yes",2,IF(Table1[[#This Row],[Criterion A]]="somewhat",1,0))</f>
        <v>0</v>
      </c>
      <c r="AR14" s="26">
        <f>IF(Table1[[#This Row],[Criterion B]]="yes",2,IF(Table1[[#This Row],[Criterion B]]="somewhat",1,0))</f>
        <v>0</v>
      </c>
      <c r="AS14" s="26">
        <f>IF(Table1[[#This Row],[Criterion C]]="yes",2,IF(Table1[[#This Row],[Criterion C]]="somewhat",1,0))</f>
        <v>0</v>
      </c>
      <c r="AT14" s="26">
        <f>IF(Table1[[#This Row],[Criterion D]]="yes",2,IF(Table1[[#This Row],[Criterion D]]="somewhat",1,0))</f>
        <v>0</v>
      </c>
      <c r="AU14" s="26">
        <f>IF(Table1[[#This Row],[Criterion E]]="yes",2,IF(Table1[[#This Row],[Criterion E]]="somewhat",1,0))</f>
        <v>0</v>
      </c>
      <c r="AV14" s="26">
        <f>IF(Table1[[#This Row],[Criterion F]]="yes",2,IF(Table1[[#This Row],[Criterion F]]="somewhat",1,0))</f>
        <v>0</v>
      </c>
      <c r="AW14" s="26">
        <f>IF(Table1[[#This Row],[Criterion G]]="yes",2,IF(Table1[[#This Row],[Criterion G]]="somewhat",1,0))</f>
        <v>0</v>
      </c>
      <c r="AX14" s="26">
        <f>IF(Table1[[#This Row],[Criterion H]]="yes",2,IF(Table1[[#This Row],[Criterion H]]="somewhat",1,0))</f>
        <v>0</v>
      </c>
      <c r="AY14" s="26">
        <f>IF(Table1[[#This Row],[Criterion I]]="yes",2,IF(Table1[[#This Row],[Criterion I]]="somewhat",1,0))</f>
        <v>0</v>
      </c>
      <c r="AZ14" s="26">
        <f>IF(Table1[[#This Row],[Criterion J]]="yes",2,IF(Table1[[#This Row],[Criterion J]]="somewhat",1,0))</f>
        <v>0</v>
      </c>
      <c r="BA14"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14" s="97">
        <f>COUNTIF(Table1[[#This Row],[
Set A]:[
Set  B]],"*yes*")</f>
        <v>0</v>
      </c>
      <c r="BC14" s="97">
        <f>COUNTIF(Table1[[#This Row],[CMMI Primary Care First]:[
Core Quality Measures Collaborative Core Sets]],"*yes*")</f>
        <v>0</v>
      </c>
      <c r="BD14" s="97">
        <f>COUNTIF(Table1[[#This Row],[
CMS Hospital Value-Based Purchasing]:[
Joint Commission Performance  Measure List]],"*yes*")</f>
        <v>0</v>
      </c>
      <c r="BE14" s="97">
        <f>COUNTIF(Table1[[#This Row],[
Catalyst for Payment Reform Employer-Purchaser Measure Set]],"*yes*")</f>
        <v>0</v>
      </c>
      <c r="BF14" s="97">
        <f>COUNTIF(Table1[[#This Row],[
California AMP Medi-Cal Managed Care Measure Set]:[
Washington State Common Measure Set for Health Care Quality and Cost 
]],"*yes*")</f>
        <v>0</v>
      </c>
      <c r="BG14" s="26"/>
      <c r="BH14" s="26"/>
      <c r="BI14" s="26"/>
      <c r="BJ14" s="26"/>
      <c r="BK14" s="26"/>
      <c r="BL14" s="26"/>
      <c r="BM14" s="26"/>
      <c r="BN14" s="97"/>
      <c r="BO14" s="97"/>
      <c r="BP14" s="97"/>
      <c r="BQ14" s="97"/>
      <c r="BR14" s="97"/>
      <c r="BS14" s="97"/>
      <c r="BT14" s="97"/>
      <c r="BU14" s="97"/>
      <c r="BV14" s="97"/>
      <c r="BW14" s="97"/>
      <c r="BX14" s="97"/>
      <c r="BY14" s="97"/>
      <c r="BZ14" s="97"/>
      <c r="CA14" s="97"/>
      <c r="CB14" s="97"/>
      <c r="CC14" s="97"/>
      <c r="CD14" s="97"/>
      <c r="CE14" s="97"/>
      <c r="CF14" s="97"/>
      <c r="CG14" s="97"/>
    </row>
    <row r="15" spans="1:85" ht="69.75" customHeight="1">
      <c r="A15" s="119">
        <v>10</v>
      </c>
      <c r="B15" s="39" t="str">
        <f>IF(Table1[[#This Row],[NQF Number]]="NA"," ",IF(Table1[[#This Row],[NQF Number]]="No"," ",INDEX(Table48[[#All],[Measure Name]],MATCH(Table1[[#This Row],[NQF Number]],Table48[[#All],[NQF '#]],0))))</f>
        <v>Breast Cancer Screening</v>
      </c>
      <c r="C15" s="124" t="s">
        <v>1253</v>
      </c>
      <c r="D15" s="39" t="str">
        <f>IF(Table1[[#This Row],[NQF Number]]="NA"," ",IF(Table1[[#This Row],[NQF Number]]="No"," ",INDEX(Table48[[#All],[NQF Endorsement Status as of February 2023]],MATCH(Table1[[#This Row],[NQF Number]],Table48[[#All],[NQF '#]],0))))</f>
        <v>Endorsed</v>
      </c>
      <c r="E15" s="25" t="str">
        <f>IF(Table1[[#This Row],[NQF Number]]="NA"," ",IF(Table1[[#This Row],[NQF Number]]="No"," ",IF(INDEX(Table48[[#All],[Steward]],MATCH(Table1[[#This Row],[NQF Number]],Table48[[#All],[NQF '#]],0))=0,"",INDEX(Table48[[#All],[Steward]],MATCH(Table1[[#This Row],[NQF Number]],Table48[[#All],[NQF '#]],0)))))</f>
        <v>National Committee for Quality Assurance</v>
      </c>
      <c r="F15" s="25" t="str">
        <f>IF(Table1[[#This Row],[NQF Number]]="NA"," ",IF(Table1[[#This Row],[NQF Number]]="No"," ",IF(INDEX(Table48[[#All],[CMS Quality ID]],MATCH(Table1[[#This Row],[NQF Number]],Table48[[#All],[NQF '#]],0))=0,"",INDEX(Table48[[#All],[CMS Quality ID]],MATCH(Table1[[#This Row],[NQF Number]],Table48[[#All],[NQF '#]],0)))))</f>
        <v>112</v>
      </c>
      <c r="G15" s="25" t="str">
        <f>IF(Table1[[#This Row],[NQF Number]]="NA"," ",IF(Table1[[#This Row],[NQF Number]]="No"," ",IF(INDEX(Table48[[#All],[CMS eCQM ID as of March 2023]],MATCH(Table1[[#This Row],[NQF Number]],Table48[[#All],[NQF '#]],0))=0,"",INDEX(Table48[[#All],[CMS eCQM ID as of March 2023]],MATCH(Table1[[#This Row],[NQF Number]],Table48[[#All],[NQF '#]],0)))))</f>
        <v>CMS125v11</v>
      </c>
      <c r="H15" s="25" t="str">
        <f>IF(Table1[[#This Row],[NQF Number]]="NA"," ",IF(Table1[[#This Row],[NQF Number]]="No"," ",INDEX(Table48[[#All],[Description]],MATCH(Table1[[#This Row],[NQF Number]],Table48[[#All],[NQF '#]],0))))</f>
        <v>Percentage of women 50-74 years of age who had a mammogram to screen for breast cancer</v>
      </c>
      <c r="I15" s="96" t="str">
        <f>IF(Table1[[#This Row],[NQF Number]]="NA"," ",IF(Table1[[#This Row],[NQF Number]]="No"," ",INDEX(Table48[[#All],[Domain]],MATCH(Table1[[#This Row],[NQF Number]],Table48[[#All],[NQF '#]],0))))</f>
        <v>Prevention/Early Detection</v>
      </c>
      <c r="J15" s="96" t="str">
        <f>IF(Table1[[#This Row],[NQF Number]]="NA"," ",IF(Table1[[#This Row],[NQF Number]]="No"," ",INDEX(Table48[[#All],[Condition]],MATCH(Table1[[#This Row],[NQF Number]],Table48[[#All],[NQF '#]],0))))</f>
        <v>Cancer</v>
      </c>
      <c r="K15" s="26" t="str">
        <f>IF(Table1[[#This Row],[NQF Number]]="NA"," ",IF(Table1[[#This Row],[NQF Number]]="No"," ",INDEX(Table48[[#All],[Measure Type]],MATCH(Table1[[#This Row],[NQF Number]],Table48[[#All],[NQF '#]],0))))</f>
        <v>Process</v>
      </c>
      <c r="L15" s="25" t="str">
        <f>IF(Table1[[#This Row],[NQF Number]]="NA"," ",IF(Table1[[#This Row],[NQF Number]]="No"," ",INDEX(Table48[[#All],[Populations]],MATCH(Table1[[#This Row],[NQF Number]],Table48[[#All],[NQF '#]],0))))</f>
        <v>Adult</v>
      </c>
      <c r="M15" s="26" t="str">
        <f>IF(Table1[[#This Row],[NQF Number]]="NA"," ",IF(Table1[[#This Row],[NQF Number]]="No"," ",INDEX(Table48[[#All],[Data Source]],MATCH(Table1[[#This Row],[NQF Number]],Table48[[#All],[NQF '#]],0))))</f>
        <v>Claims</v>
      </c>
      <c r="N15" s="26" t="str">
        <f>IF(Table1[[#This Row],[NQF Number]]="NA"," ",IF(Table1[[#This Row],[NQF Number]]="No"," ",INDEX(Table48[[#All],[Disparities-sensitive Status]],MATCH(Table1[[#This Row],[NQF Number]],Table48[[#All],[NQF '#]],0))))</f>
        <v>Yes</v>
      </c>
      <c r="O15" s="97" t="s">
        <v>3797</v>
      </c>
      <c r="P15" s="26" t="s">
        <v>3794</v>
      </c>
      <c r="Q15" s="27" t="s">
        <v>3821</v>
      </c>
      <c r="R15" s="27"/>
      <c r="S15" s="27"/>
      <c r="T15" s="96" t="s">
        <v>3808</v>
      </c>
      <c r="U15" s="98" t="s">
        <v>3816</v>
      </c>
      <c r="V15" s="99">
        <f>SUM(Table1[[#This Row],[Set A]:[Set J]])</f>
        <v>0</v>
      </c>
      <c r="W15" s="100"/>
      <c r="X15" s="100"/>
      <c r="Y15" s="100"/>
      <c r="Z15" s="100"/>
      <c r="AA15" s="100"/>
      <c r="AB15" s="100"/>
      <c r="AC15" s="100"/>
      <c r="AD15" s="100"/>
      <c r="AE15" s="100"/>
      <c r="AF15" s="100"/>
      <c r="AG15" s="100"/>
      <c r="AH15" s="100"/>
      <c r="AI15" s="100"/>
      <c r="AJ15" s="100"/>
      <c r="AK15" s="100"/>
      <c r="AL15" s="100"/>
      <c r="AM15" s="100"/>
      <c r="AN15" s="100"/>
      <c r="AO15" s="100"/>
      <c r="AP15" s="100"/>
      <c r="AQ15" s="28">
        <f>IF(Table1[[#This Row],[Criterion A]]="yes",2,IF(Table1[[#This Row],[Criterion A]]="somewhat",1,0))</f>
        <v>0</v>
      </c>
      <c r="AR15" s="26">
        <f>IF(Table1[[#This Row],[Criterion B]]="yes",2,IF(Table1[[#This Row],[Criterion B]]="somewhat",1,0))</f>
        <v>0</v>
      </c>
      <c r="AS15" s="26">
        <f>IF(Table1[[#This Row],[Criterion C]]="yes",2,IF(Table1[[#This Row],[Criterion C]]="somewhat",1,0))</f>
        <v>0</v>
      </c>
      <c r="AT15" s="26">
        <f>IF(Table1[[#This Row],[Criterion D]]="yes",2,IF(Table1[[#This Row],[Criterion D]]="somewhat",1,0))</f>
        <v>0</v>
      </c>
      <c r="AU15" s="26">
        <f>IF(Table1[[#This Row],[Criterion E]]="yes",2,IF(Table1[[#This Row],[Criterion E]]="somewhat",1,0))</f>
        <v>0</v>
      </c>
      <c r="AV15" s="26">
        <f>IF(Table1[[#This Row],[Criterion F]]="yes",2,IF(Table1[[#This Row],[Criterion F]]="somewhat",1,0))</f>
        <v>0</v>
      </c>
      <c r="AW15" s="26">
        <f>IF(Table1[[#This Row],[Criterion G]]="yes",2,IF(Table1[[#This Row],[Criterion G]]="somewhat",1,0))</f>
        <v>0</v>
      </c>
      <c r="AX15" s="26">
        <f>IF(Table1[[#This Row],[Criterion H]]="yes",2,IF(Table1[[#This Row],[Criterion H]]="somewhat",1,0))</f>
        <v>0</v>
      </c>
      <c r="AY15" s="26">
        <f>IF(Table1[[#This Row],[Criterion I]]="yes",2,IF(Table1[[#This Row],[Criterion I]]="somewhat",1,0))</f>
        <v>0</v>
      </c>
      <c r="AZ15" s="26">
        <f>IF(Table1[[#This Row],[Criterion J]]="yes",2,IF(Table1[[#This Row],[Criterion J]]="somewhat",1,0))</f>
        <v>0</v>
      </c>
      <c r="BA15"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12</v>
      </c>
      <c r="BB15" s="97">
        <f>COUNTIF(Table1[[#This Row],[
Set A]:[
Set  B]],"*yes*")</f>
        <v>0</v>
      </c>
      <c r="BC15" s="97">
        <f>COUNTIF(Table1[[#This Row],[CMMI Primary Care First]:[
Core Quality Measures Collaborative Core Sets]],"*yes*")</f>
        <v>6</v>
      </c>
      <c r="BD15" s="97">
        <f>COUNTIF(Table1[[#This Row],[
CMS Hospital Value-Based Purchasing]:[
Joint Commission Performance  Measure List]],"*yes*")</f>
        <v>0</v>
      </c>
      <c r="BE15" s="97">
        <f>COUNTIF(Table1[[#This Row],[
Catalyst for Payment Reform Employer-Purchaser Measure Set]],"*yes*")</f>
        <v>1</v>
      </c>
      <c r="BF15" s="97">
        <f>COUNTIF(Table1[[#This Row],[
California AMP Medi-Cal Managed Care Measure Set]:[
Washington State Common Measure Set for Health Care Quality and Cost 
]],"*yes*")</f>
        <v>5</v>
      </c>
      <c r="BG15" s="26"/>
      <c r="BH15" s="26"/>
      <c r="BI15" s="26"/>
      <c r="BJ15" s="26"/>
      <c r="BK15" s="26"/>
      <c r="BL15" s="26"/>
      <c r="BM15" s="26"/>
      <c r="BN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(C01)</v>
      </c>
      <c r="BT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 OB/GYN)</v>
      </c>
      <c r="BW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(also stratify by REL)</v>
      </c>
      <c r="CD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v>
      </c>
      <c r="CF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6" spans="1:85" ht="240" customHeight="1">
      <c r="A16" s="94">
        <v>11</v>
      </c>
      <c r="B16" s="95" t="str">
        <f>IF(Table1[[#This Row],[NQF Number]]="NA"," ",IF(Table1[[#This Row],[NQF Number]]="No"," ",INDEX(Table48[[#All],[Measure Name]],MATCH(Table1[[#This Row],[NQF Number]],Table48[[#All],[NQF '#]],0))))</f>
        <v>CAHPS® Clinician/Group Surveys v 3.0 - (Adult Primary Care, Pediatric Care, and Specialist Care Surveys)</v>
      </c>
      <c r="C16" s="122" t="s">
        <v>164</v>
      </c>
      <c r="D16" s="95" t="str">
        <f>IF(Table1[[#This Row],[NQF Number]]="NA"," ",IF(Table1[[#This Row],[NQF Number]]="No"," ",INDEX(Table48[[#All],[NQF Endorsement Status as of February 2023]],MATCH(Table1[[#This Row],[NQF Number]],Table48[[#All],[NQF '#]],0))))</f>
        <v>Endorsed</v>
      </c>
      <c r="E16" s="96" t="str">
        <f>IF(Table1[[#This Row],[NQF Number]]="NA"," ",IF(Table1[[#This Row],[NQF Number]]="No"," ",IF(INDEX(Table48[[#All],[Steward]],MATCH(Table1[[#This Row],[NQF Number]],Table48[[#All],[NQF '#]],0))=0,"",INDEX(Table48[[#All],[Steward]],MATCH(Table1[[#This Row],[NQF Number]],Table48[[#All],[NQF '#]],0)))))</f>
        <v>Agency for Healthcare Research and Quality</v>
      </c>
      <c r="F16" s="96" t="str">
        <f>IF(Table1[[#This Row],[NQF Number]]="NA"," ",IF(Table1[[#This Row],[NQF Number]]="No"," ",IF(INDEX(Table48[[#All],[CMS Quality ID]],MATCH(Table1[[#This Row],[NQF Number]],Table48[[#All],[NQF '#]],0))=0,"",INDEX(Table48[[#All],[CMS Quality ID]],MATCH(Table1[[#This Row],[NQF Number]],Table48[[#All],[NQF '#]],0)))))</f>
        <v>321</v>
      </c>
      <c r="G16" s="96" t="str">
        <f>IF(Table1[[#This Row],[NQF Number]]="NA"," ",IF(Table1[[#This Row],[NQF Number]]="No"," ",IF(INDEX(Table48[[#All],[CMS eCQM ID as of March 2023]],MATCH(Table1[[#This Row],[NQF Number]],Table48[[#All],[NQF '#]],0))=0,"",INDEX(Table48[[#All],[CMS eCQM ID as of March 2023]],MATCH(Table1[[#This Row],[NQF Number]],Table48[[#All],[NQF '#]],0)))))</f>
        <v/>
      </c>
      <c r="H16" s="96" t="str">
        <f>IF(Table1[[#This Row],[NQF Number]]="NA"," ",IF(Table1[[#This Row],[NQF Number]]="No"," ",INDEX(Table48[[#All],[Description]],MATCH(Table1[[#This Row],[NQF Number]],Table48[[#All],[NQF '#]],0))))</f>
        <v>• Adult Primary Care Survey: 37 core and 64 supplemental question survey of adult outpatient primary care patients.
• Pediatric Care Survey: 36 core and 16 supplemental question survey of outpatient pediatric care patients.
• Specialist Care Survey: 37 core and 20 supplemental question survey of adult outpatients specialist care patients. Level of analysis for each of the 3 surveys: group practices, sites of care, and/or individual clinicians</v>
      </c>
      <c r="I16" s="96" t="str">
        <f>IF(Table1[[#This Row],[NQF Number]]="NA"," ",IF(Table1[[#This Row],[NQF Number]]="No"," ",INDEX(Table48[[#All],[Domain]],MATCH(Table1[[#This Row],[NQF Number]],Table48[[#All],[NQF '#]],0))))</f>
        <v>Other</v>
      </c>
      <c r="J16" s="96" t="str">
        <f>IF(Table1[[#This Row],[NQF Number]]="NA"," ",IF(Table1[[#This Row],[NQF Number]]="No"," ",INDEX(Table48[[#All],[Condition]],MATCH(Table1[[#This Row],[NQF Number]],Table48[[#All],[NQF '#]],0))))</f>
        <v>NA</v>
      </c>
      <c r="K16" s="26" t="str">
        <f>IF(Table1[[#This Row],[NQF Number]]="NA"," ",IF(Table1[[#This Row],[NQF Number]]="No"," ",INDEX(Table48[[#All],[Measure Type]],MATCH(Table1[[#This Row],[NQF Number]],Table48[[#All],[NQF '#]],0))))</f>
        <v>Patient Experience</v>
      </c>
      <c r="L16" s="25" t="str">
        <f>IF(Table1[[#This Row],[NQF Number]]="NA"," ",IF(Table1[[#This Row],[NQF Number]]="No"," ",INDEX(Table48[[#All],[Populations]],MATCH(Table1[[#This Row],[NQF Number]],Table48[[#All],[NQF '#]],0))))</f>
        <v>Adult and Pediatric</v>
      </c>
      <c r="M16" s="97" t="str">
        <f>IF(Table1[[#This Row],[NQF Number]]="NA"," ",IF(Table1[[#This Row],[NQF Number]]="No"," ",INDEX(Table48[[#All],[Data Source]],MATCH(Table1[[#This Row],[NQF Number]],Table48[[#All],[NQF '#]],0))))</f>
        <v>Survey</v>
      </c>
      <c r="N16" s="97">
        <f>IF(Table1[[#This Row],[NQF Number]]="NA"," ",IF(Table1[[#This Row],[NQF Number]]="No"," ",INDEX(Table48[[#All],[Disparities-sensitive Status]],MATCH(Table1[[#This Row],[NQF Number]],Table48[[#All],[NQF '#]],0))))</f>
        <v>0</v>
      </c>
      <c r="O16" s="97" t="s">
        <v>3797</v>
      </c>
      <c r="P16" s="26" t="s">
        <v>3794</v>
      </c>
      <c r="Q16" s="98"/>
      <c r="R16" s="98"/>
      <c r="S16" s="98"/>
      <c r="T16" s="96" t="s">
        <v>3817</v>
      </c>
      <c r="U16" s="27" t="s">
        <v>97</v>
      </c>
      <c r="V16" s="99">
        <f>SUM(Table1[[#This Row],[Set A]:[Set J]])</f>
        <v>0</v>
      </c>
      <c r="W16" s="100"/>
      <c r="X16" s="100"/>
      <c r="Y16" s="100"/>
      <c r="Z16" s="100"/>
      <c r="AA16" s="100"/>
      <c r="AB16" s="100"/>
      <c r="AC16" s="100"/>
      <c r="AD16" s="100"/>
      <c r="AE16" s="100"/>
      <c r="AF16" s="100"/>
      <c r="AG16" s="100"/>
      <c r="AH16" s="100"/>
      <c r="AI16" s="100"/>
      <c r="AJ16" s="100"/>
      <c r="AK16" s="100"/>
      <c r="AL16" s="100"/>
      <c r="AM16" s="100"/>
      <c r="AN16" s="100"/>
      <c r="AO16" s="100"/>
      <c r="AP16" s="100"/>
      <c r="AQ16" s="101">
        <f>IF(Table1[[#This Row],[Criterion A]]="yes",2,IF(Table1[[#This Row],[Criterion A]]="somewhat",1,0))</f>
        <v>0</v>
      </c>
      <c r="AR16" s="97">
        <f>IF(Table1[[#This Row],[Criterion B]]="yes",2,IF(Table1[[#This Row],[Criterion B]]="somewhat",1,0))</f>
        <v>0</v>
      </c>
      <c r="AS16" s="97">
        <f>IF(Table1[[#This Row],[Criterion C]]="yes",2,IF(Table1[[#This Row],[Criterion C]]="somewhat",1,0))</f>
        <v>0</v>
      </c>
      <c r="AT16" s="97">
        <f>IF(Table1[[#This Row],[Criterion D]]="yes",2,IF(Table1[[#This Row],[Criterion D]]="somewhat",1,0))</f>
        <v>0</v>
      </c>
      <c r="AU16" s="97">
        <f>IF(Table1[[#This Row],[Criterion E]]="yes",2,IF(Table1[[#This Row],[Criterion E]]="somewhat",1,0))</f>
        <v>0</v>
      </c>
      <c r="AV16" s="97">
        <f>IF(Table1[[#This Row],[Criterion F]]="yes",2,IF(Table1[[#This Row],[Criterion F]]="somewhat",1,0))</f>
        <v>0</v>
      </c>
      <c r="AW16" s="97">
        <f>IF(Table1[[#This Row],[Criterion G]]="yes",2,IF(Table1[[#This Row],[Criterion G]]="somewhat",1,0))</f>
        <v>0</v>
      </c>
      <c r="AX16" s="97">
        <f>IF(Table1[[#This Row],[Criterion H]]="yes",2,IF(Table1[[#This Row],[Criterion H]]="somewhat",1,0))</f>
        <v>0</v>
      </c>
      <c r="AY16" s="97">
        <f>IF(Table1[[#This Row],[Criterion I]]="yes",2,IF(Table1[[#This Row],[Criterion I]]="somewhat",1,0))</f>
        <v>0</v>
      </c>
      <c r="AZ16" s="97">
        <f>IF(Table1[[#This Row],[Criterion J]]="yes",2,IF(Table1[[#This Row],[Criterion J]]="somewhat",1,0))</f>
        <v>0</v>
      </c>
      <c r="BA16"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16" s="97">
        <f>COUNTIF(Table1[[#This Row],[
Set A]:[
Set  B]],"*yes*")</f>
        <v>0</v>
      </c>
      <c r="BC16" s="97">
        <f>COUNTIF(Table1[[#This Row],[CMMI Primary Care First]:[
Core Quality Measures Collaborative Core Sets]],"*yes*")</f>
        <v>4</v>
      </c>
      <c r="BD16" s="97">
        <f>COUNTIF(Table1[[#This Row],[
CMS Hospital Value-Based Purchasing]:[
Joint Commission Performance  Measure List]],"*yes*")</f>
        <v>0</v>
      </c>
      <c r="BE16" s="97">
        <f>COUNTIF(Table1[[#This Row],[
Catalyst for Payment Reform Employer-Purchaser Measure Set]],"*yes*")</f>
        <v>1</v>
      </c>
      <c r="BF16" s="97">
        <f>COUNTIF(Table1[[#This Row],[
California AMP Medi-Cal Managed Care Measure Set]:[
Washington State Common Measure Set for Health Care Quality and Cost 
]],"*yes*")</f>
        <v>3</v>
      </c>
      <c r="BG16" s="26"/>
      <c r="BH16" s="97"/>
      <c r="BI16" s="97"/>
      <c r="BJ16" s="97"/>
      <c r="BK16" s="97"/>
      <c r="BL16" s="97"/>
      <c r="BM16" s="97"/>
      <c r="BN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Yes (Practice Risk Groups1, 2, 3 &amp; 4) - includes PCMH CAHPS Supplement</v>
      </c>
      <c r="BO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 (for MIPS) - Getting Timely Care, Appointments, and Information; How Well Your Providers Communicate; Patient Rating of Provider; Access to Specialist; Health Promotion and Educatio; Shared Decision Making; Health Status/Functional Status; Courteous and Helpful Office Staff; Care Coordination; Stewardship of Patient Resources</v>
      </c>
      <c r="BU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 (Child version), ACO and PCMH/Primary Care, Neurology)</v>
      </c>
      <c r="BW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 (Access, Care Coordination, Office Staff, Provider Communication, Overall Ratings of Care Composite)</v>
      </c>
      <c r="CB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(Timely Apts, Provider Communication, Helpful Office Staff, Coordinate Care Composite, Provider Rating 9 or 10)</v>
      </c>
      <c r="CD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 (Provider Communication, Coordination of Care)</v>
      </c>
      <c r="CG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7" spans="1:85" ht="168.75" customHeight="1">
      <c r="A17" s="119">
        <v>12</v>
      </c>
      <c r="B17" s="95" t="str">
        <f>IF(Table1[[#This Row],[NQF Number]]="NA"," ",IF(Table1[[#This Row],[NQF Number]]="No"," ",INDEX(Table48[[#All],[Measure Name]],MATCH(Table1[[#This Row],[NQF Number]],Table48[[#All],[NQF '#]],0))))</f>
        <v>Cervical Cancer Screening</v>
      </c>
      <c r="C17" s="122" t="s">
        <v>80</v>
      </c>
      <c r="D17" s="95" t="str">
        <f>IF(Table1[[#This Row],[NQF Number]]="NA"," ",IF(Table1[[#This Row],[NQF Number]]="No"," ",INDEX(Table48[[#All],[NQF Endorsement Status as of February 2023]],MATCH(Table1[[#This Row],[NQF Number]],Table48[[#All],[NQF '#]],0))))</f>
        <v>Endorsed</v>
      </c>
      <c r="E17" s="96" t="str">
        <f>IF(Table1[[#This Row],[NQF Number]]="NA"," ",IF(Table1[[#This Row],[NQF Number]]="No"," ",IF(INDEX(Table48[[#All],[Steward]],MATCH(Table1[[#This Row],[NQF Number]],Table48[[#All],[NQF '#]],0))=0,"",INDEX(Table48[[#All],[Steward]],MATCH(Table1[[#This Row],[NQF Number]],Table48[[#All],[NQF '#]],0)))))</f>
        <v>National Committee for Quality Assurance</v>
      </c>
      <c r="F17" s="96" t="str">
        <f>IF(Table1[[#This Row],[NQF Number]]="NA"," ",IF(Table1[[#This Row],[NQF Number]]="No"," ",IF(INDEX(Table48[[#All],[CMS Quality ID]],MATCH(Table1[[#This Row],[NQF Number]],Table48[[#All],[NQF '#]],0))=0,"",INDEX(Table48[[#All],[CMS Quality ID]],MATCH(Table1[[#This Row],[NQF Number]],Table48[[#All],[NQF '#]],0)))))</f>
        <v>309</v>
      </c>
      <c r="G17" s="96" t="str">
        <f>IF(Table1[[#This Row],[NQF Number]]="NA"," ",IF(Table1[[#This Row],[NQF Number]]="No"," ",IF(INDEX(Table48[[#All],[CMS eCQM ID as of March 2023]],MATCH(Table1[[#This Row],[NQF Number]],Table48[[#All],[NQF '#]],0))=0,"",INDEX(Table48[[#All],[CMS eCQM ID as of March 2023]],MATCH(Table1[[#This Row],[NQF Number]],Table48[[#All],[NQF '#]],0)))))</f>
        <v>CMS124v11</v>
      </c>
      <c r="H17" s="96" t="str">
        <f>IF(Table1[[#This Row],[NQF Number]]="NA"," ",IF(Table1[[#This Row],[NQF Number]]="No"," ",INDEX(Table48[[#All],[Description]],MATCH(Table1[[#This Row],[NQF Number]],Table48[[#All],[NQF '#]],0))))</f>
        <v>Percentage of women 21–64 years of age who were screened for cervical cancer using either of the following criteria:
• Women 21–64 years of age who had cervical cytology performed every 3 years.
• Women 30–64 years of age who had cervical cytology/human papillomavirus (HPV) co-testing performed every 5 years.</v>
      </c>
      <c r="I17" s="96" t="str">
        <f>IF(Table1[[#This Row],[NQF Number]]="NA"," ",IF(Table1[[#This Row],[NQF Number]]="No"," ",INDEX(Table48[[#All],[Domain]],MATCH(Table1[[#This Row],[NQF Number]],Table48[[#All],[NQF '#]],0))))</f>
        <v>Prevention/Early Detection</v>
      </c>
      <c r="J17" s="96" t="str">
        <f>IF(Table1[[#This Row],[NQF Number]]="NA"," ",IF(Table1[[#This Row],[NQF Number]]="No"," ",INDEX(Table48[[#All],[Condition]],MATCH(Table1[[#This Row],[NQF Number]],Table48[[#All],[NQF '#]],0))))</f>
        <v>Cancer</v>
      </c>
      <c r="K17" s="26" t="str">
        <f>IF(Table1[[#This Row],[NQF Number]]="NA"," ",IF(Table1[[#This Row],[NQF Number]]="No"," ",INDEX(Table48[[#All],[Measure Type]],MATCH(Table1[[#This Row],[NQF Number]],Table48[[#All],[NQF '#]],0))))</f>
        <v>Process</v>
      </c>
      <c r="L17" s="25" t="str">
        <f>IF(Table1[[#This Row],[NQF Number]]="NA"," ",IF(Table1[[#This Row],[NQF Number]]="No"," ",INDEX(Table48[[#All],[Populations]],MATCH(Table1[[#This Row],[NQF Number]],Table48[[#All],[NQF '#]],0))))</f>
        <v>Adult</v>
      </c>
      <c r="M17" s="97" t="str">
        <f>IF(Table1[[#This Row],[NQF Number]]="NA"," ",IF(Table1[[#This Row],[NQF Number]]="No"," ",INDEX(Table48[[#All],[Data Source]],MATCH(Table1[[#This Row],[NQF Number]],Table48[[#All],[NQF '#]],0))))</f>
        <v>Claims/Clinical Data</v>
      </c>
      <c r="N17" s="97" t="str">
        <f>IF(Table1[[#This Row],[NQF Number]]="NA"," ",IF(Table1[[#This Row],[NQF Number]]="No"," ",INDEX(Table48[[#All],[Disparities-sensitive Status]],MATCH(Table1[[#This Row],[NQF Number]],Table48[[#All],[NQF '#]],0))))</f>
        <v>Yes</v>
      </c>
      <c r="O17" s="97" t="s">
        <v>3797</v>
      </c>
      <c r="P17" s="26" t="s">
        <v>3794</v>
      </c>
      <c r="Q17" s="98" t="s">
        <v>3822</v>
      </c>
      <c r="R17" s="98"/>
      <c r="S17" s="98"/>
      <c r="T17" s="96" t="s">
        <v>3809</v>
      </c>
      <c r="U17" s="98" t="s">
        <v>3816</v>
      </c>
      <c r="V17" s="99">
        <f>SUM(Table1[[#This Row],[Set A]:[Set J]])</f>
        <v>0</v>
      </c>
      <c r="W17" s="100"/>
      <c r="X17" s="100"/>
      <c r="Y17" s="100"/>
      <c r="Z17" s="100"/>
      <c r="AA17" s="100"/>
      <c r="AB17" s="100"/>
      <c r="AC17" s="100"/>
      <c r="AD17" s="100"/>
      <c r="AE17" s="100"/>
      <c r="AF17" s="100"/>
      <c r="AG17" s="100"/>
      <c r="AH17" s="100"/>
      <c r="AI17" s="100"/>
      <c r="AJ17" s="100"/>
      <c r="AK17" s="100"/>
      <c r="AL17" s="100"/>
      <c r="AM17" s="100"/>
      <c r="AN17" s="100"/>
      <c r="AO17" s="100"/>
      <c r="AP17" s="100"/>
      <c r="AQ17" s="101">
        <f>IF(Table1[[#This Row],[Criterion A]]="yes",2,IF(Table1[[#This Row],[Criterion A]]="somewhat",1,0))</f>
        <v>0</v>
      </c>
      <c r="AR17" s="97">
        <f>IF(Table1[[#This Row],[Criterion B]]="yes",2,IF(Table1[[#This Row],[Criterion B]]="somewhat",1,0))</f>
        <v>0</v>
      </c>
      <c r="AS17" s="97">
        <f>IF(Table1[[#This Row],[Criterion C]]="yes",2,IF(Table1[[#This Row],[Criterion C]]="somewhat",1,0))</f>
        <v>0</v>
      </c>
      <c r="AT17" s="97">
        <f>IF(Table1[[#This Row],[Criterion D]]="yes",2,IF(Table1[[#This Row],[Criterion D]]="somewhat",1,0))</f>
        <v>0</v>
      </c>
      <c r="AU17" s="97">
        <f>IF(Table1[[#This Row],[Criterion E]]="yes",2,IF(Table1[[#This Row],[Criterion E]]="somewhat",1,0))</f>
        <v>0</v>
      </c>
      <c r="AV17" s="97">
        <f>IF(Table1[[#This Row],[Criterion F]]="yes",2,IF(Table1[[#This Row],[Criterion F]]="somewhat",1,0))</f>
        <v>0</v>
      </c>
      <c r="AW17" s="97">
        <f>IF(Table1[[#This Row],[Criterion G]]="yes",2,IF(Table1[[#This Row],[Criterion G]]="somewhat",1,0))</f>
        <v>0</v>
      </c>
      <c r="AX17" s="97">
        <f>IF(Table1[[#This Row],[Criterion H]]="yes",2,IF(Table1[[#This Row],[Criterion H]]="somewhat",1,0))</f>
        <v>0</v>
      </c>
      <c r="AY17" s="97">
        <f>IF(Table1[[#This Row],[Criterion I]]="yes",2,IF(Table1[[#This Row],[Criterion I]]="somewhat",1,0))</f>
        <v>0</v>
      </c>
      <c r="AZ17" s="97">
        <f>IF(Table1[[#This Row],[Criterion J]]="yes",2,IF(Table1[[#This Row],[Criterion J]]="somewhat",1,0))</f>
        <v>0</v>
      </c>
      <c r="BA17"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9</v>
      </c>
      <c r="BB17" s="97">
        <f>COUNTIF(Table1[[#This Row],[
Set A]:[
Set  B]],"*yes*")</f>
        <v>0</v>
      </c>
      <c r="BC17" s="97">
        <f>COUNTIF(Table1[[#This Row],[CMMI Primary Care First]:[
Core Quality Measures Collaborative Core Sets]],"*yes*")</f>
        <v>4</v>
      </c>
      <c r="BD17" s="97">
        <f>COUNTIF(Table1[[#This Row],[
CMS Hospital Value-Based Purchasing]:[
Joint Commission Performance  Measure List]],"*yes*")</f>
        <v>0</v>
      </c>
      <c r="BE17" s="97">
        <f>COUNTIF(Table1[[#This Row],[
Catalyst for Payment Reform Employer-Purchaser Measure Set]],"*yes*")</f>
        <v>0</v>
      </c>
      <c r="BF17" s="97">
        <f>COUNTIF(Table1[[#This Row],[
California AMP Medi-Cal Managed Care Measure Set]:[
Washington State Common Measure Set for Health Care Quality and Cost 
]],"*yes*")</f>
        <v>5</v>
      </c>
      <c r="BG17" s="26"/>
      <c r="BH17" s="97"/>
      <c r="BI17" s="97"/>
      <c r="BJ17" s="97"/>
      <c r="BK17" s="97"/>
      <c r="BL17" s="97"/>
      <c r="BM17" s="97"/>
      <c r="BN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 OB/GYN)</v>
      </c>
      <c r="BW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v>
      </c>
      <c r="CD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(Menu)</v>
      </c>
      <c r="CF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8" spans="1:85" ht="78.75" customHeight="1">
      <c r="A18" s="94">
        <v>13</v>
      </c>
      <c r="B18" s="117" t="str">
        <f>IF(Table1[[#This Row],[NQF Number]]="NA"," ",IF(Table1[[#This Row],[NQF Number]]="No"," ",INDEX(Table48[[#All],[Measure Name]],MATCH(Table1[[#This Row],[NQF Number]],Table48[[#All],[NQF '#]],0))))</f>
        <v>Chlamydia Screening</v>
      </c>
      <c r="C18" s="124" t="s">
        <v>84</v>
      </c>
      <c r="D18" s="117" t="str">
        <f>IF(Table1[[#This Row],[NQF Number]]="NA"," ",IF(Table1[[#This Row],[NQF Number]]="No"," ",INDEX(Table48[[#All],[NQF Endorsement Status as of February 2023]],MATCH(Table1[[#This Row],[NQF Number]],Table48[[#All],[NQF '#]],0))))</f>
        <v>Endorsed</v>
      </c>
      <c r="E18" s="26" t="str">
        <f>IF(Table1[[#This Row],[NQF Number]]="NA"," ",IF(Table1[[#This Row],[NQF Number]]="No"," ",IF(INDEX(Table48[[#All],[Steward]],MATCH(Table1[[#This Row],[NQF Number]],Table48[[#All],[NQF '#]],0))=0,"",INDEX(Table48[[#All],[Steward]],MATCH(Table1[[#This Row],[NQF Number]],Table48[[#All],[NQF '#]],0)))))</f>
        <v>National Committee for Quality Assurance</v>
      </c>
      <c r="F18" s="26" t="str">
        <f>IF(Table1[[#This Row],[NQF Number]]="NA"," ",IF(Table1[[#This Row],[NQF Number]]="No"," ",IF(INDEX(Table48[[#All],[CMS Quality ID]],MATCH(Table1[[#This Row],[NQF Number]],Table48[[#All],[NQF '#]],0))=0,"",INDEX(Table48[[#All],[CMS Quality ID]],MATCH(Table1[[#This Row],[NQF Number]],Table48[[#All],[NQF '#]],0)))))</f>
        <v>310</v>
      </c>
      <c r="G18" s="25" t="str">
        <f>IF(Table1[[#This Row],[NQF Number]]="NA"," ",IF(Table1[[#This Row],[NQF Number]]="No"," ",IF(INDEX(Table48[[#All],[CMS eCQM ID as of March 2023]],MATCH(Table1[[#This Row],[NQF Number]],Table48[[#All],[NQF '#]],0))=0,"",INDEX(Table48[[#All],[CMS eCQM ID as of March 2023]],MATCH(Table1[[#This Row],[NQF Number]],Table48[[#All],[NQF '#]],0)))))</f>
        <v>CMS153v11</v>
      </c>
      <c r="H18" s="25" t="str">
        <f>IF(Table1[[#This Row],[NQF Number]]="NA"," ",IF(Table1[[#This Row],[NQF Number]]="No"," ",INDEX(Table48[[#All],[Description]],MATCH(Table1[[#This Row],[NQF Number]],Table48[[#All],[NQF '#]],0))))</f>
        <v>Percentage of women ages 16 to 24 that were identified as sexually active and had at least one test for chlamydia during the measurement year</v>
      </c>
      <c r="I18" s="97" t="str">
        <f>IF(Table1[[#This Row],[NQF Number]]="NA"," ",IF(Table1[[#This Row],[NQF Number]]="No"," ",INDEX(Table48[[#All],[Domain]],MATCH(Table1[[#This Row],[NQF Number]],Table48[[#All],[NQF '#]],0))))</f>
        <v>Prevention/Early Detection</v>
      </c>
      <c r="J18" s="97" t="str">
        <f>IF(Table1[[#This Row],[NQF Number]]="NA"," ",IF(Table1[[#This Row],[NQF Number]]="No"," ",INDEX(Table48[[#All],[Condition]],MATCH(Table1[[#This Row],[NQF Number]],Table48[[#All],[NQF '#]],0))))</f>
        <v>Infectious Disease</v>
      </c>
      <c r="K18" s="97" t="str">
        <f>IF(Table1[[#This Row],[NQF Number]]="NA"," ",IF(Table1[[#This Row],[NQF Number]]="No"," ",INDEX(Table48[[#All],[Measure Type]],MATCH(Table1[[#This Row],[NQF Number]],Table48[[#All],[NQF '#]],0))))</f>
        <v>Process</v>
      </c>
      <c r="L18" s="97" t="str">
        <f>IF(Table1[[#This Row],[NQF Number]]="NA"," ",IF(Table1[[#This Row],[NQF Number]]="No"," ",INDEX(Table48[[#All],[Populations]],MATCH(Table1[[#This Row],[NQF Number]],Table48[[#All],[NQF '#]],0))))</f>
        <v>Adolescent and Adult</v>
      </c>
      <c r="M18" s="26" t="str">
        <f>IF(Table1[[#This Row],[NQF Number]]="NA"," ",IF(Table1[[#This Row],[NQF Number]]="No"," ",INDEX(Table48[[#All],[Data Source]],MATCH(Table1[[#This Row],[NQF Number]],Table48[[#All],[NQF '#]],0))))</f>
        <v>Claims</v>
      </c>
      <c r="N18" s="26" t="str">
        <f>IF(Table1[[#This Row],[NQF Number]]="NA"," ",IF(Table1[[#This Row],[NQF Number]]="No"," ",INDEX(Table48[[#All],[Disparities-sensitive Status]],MATCH(Table1[[#This Row],[NQF Number]],Table48[[#All],[NQF '#]],0))))</f>
        <v>Yes</v>
      </c>
      <c r="O18" s="97" t="s">
        <v>3797</v>
      </c>
      <c r="P18" s="26" t="s">
        <v>3794</v>
      </c>
      <c r="Q18" s="27"/>
      <c r="R18" s="27"/>
      <c r="S18" s="27"/>
      <c r="T18" s="96" t="s">
        <v>3805</v>
      </c>
      <c r="U18" s="98" t="s">
        <v>3816</v>
      </c>
      <c r="V18" s="99">
        <f>SUM(Table1[[#This Row],[Set A]:[Set J]])</f>
        <v>0</v>
      </c>
      <c r="W18" s="100"/>
      <c r="X18" s="100"/>
      <c r="Y18" s="100"/>
      <c r="Z18" s="100"/>
      <c r="AA18" s="100"/>
      <c r="AB18" s="100"/>
      <c r="AC18" s="100"/>
      <c r="AD18" s="100"/>
      <c r="AE18" s="100"/>
      <c r="AF18" s="100"/>
      <c r="AG18" s="100"/>
      <c r="AH18" s="100"/>
      <c r="AI18" s="100"/>
      <c r="AJ18" s="100"/>
      <c r="AK18" s="100"/>
      <c r="AL18" s="100"/>
      <c r="AM18" s="100"/>
      <c r="AN18" s="100"/>
      <c r="AO18" s="100"/>
      <c r="AP18" s="100"/>
      <c r="AQ18" s="28">
        <f>IF(Table1[[#This Row],[Criterion A]]="yes",2,IF(Table1[[#This Row],[Criterion A]]="somewhat",1,0))</f>
        <v>0</v>
      </c>
      <c r="AR18" s="26">
        <f>IF(Table1[[#This Row],[Criterion B]]="yes",2,IF(Table1[[#This Row],[Criterion B]]="somewhat",1,0))</f>
        <v>0</v>
      </c>
      <c r="AS18" s="26">
        <f>IF(Table1[[#This Row],[Criterion C]]="yes",2,IF(Table1[[#This Row],[Criterion C]]="somewhat",1,0))</f>
        <v>0</v>
      </c>
      <c r="AT18" s="26">
        <f>IF(Table1[[#This Row],[Criterion D]]="yes",2,IF(Table1[[#This Row],[Criterion D]]="somewhat",1,0))</f>
        <v>0</v>
      </c>
      <c r="AU18" s="26">
        <f>IF(Table1[[#This Row],[Criterion E]]="yes",2,IF(Table1[[#This Row],[Criterion E]]="somewhat",1,0))</f>
        <v>0</v>
      </c>
      <c r="AV18" s="26">
        <f>IF(Table1[[#This Row],[Criterion F]]="yes",2,IF(Table1[[#This Row],[Criterion F]]="somewhat",1,0))</f>
        <v>0</v>
      </c>
      <c r="AW18" s="26">
        <f>IF(Table1[[#This Row],[Criterion G]]="yes",2,IF(Table1[[#This Row],[Criterion G]]="somewhat",1,0))</f>
        <v>0</v>
      </c>
      <c r="AX18" s="26">
        <f>IF(Table1[[#This Row],[Criterion H]]="yes",2,IF(Table1[[#This Row],[Criterion H]]="somewhat",1,0))</f>
        <v>0</v>
      </c>
      <c r="AY18" s="26">
        <f>IF(Table1[[#This Row],[Criterion I]]="yes",2,IF(Table1[[#This Row],[Criterion I]]="somewhat",1,0))</f>
        <v>0</v>
      </c>
      <c r="AZ18" s="26">
        <f>IF(Table1[[#This Row],[Criterion J]]="yes",2,IF(Table1[[#This Row],[Criterion J]]="somewhat",1,0))</f>
        <v>0</v>
      </c>
      <c r="BA18"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9</v>
      </c>
      <c r="BB18" s="97">
        <f>COUNTIF(Table1[[#This Row],[
Set A]:[
Set  B]],"*yes*")</f>
        <v>0</v>
      </c>
      <c r="BC18" s="97">
        <f>COUNTIF(Table1[[#This Row],[CMMI Primary Care First]:[
Core Quality Measures Collaborative Core Sets]],"*yes*")</f>
        <v>5</v>
      </c>
      <c r="BD18" s="97">
        <f>COUNTIF(Table1[[#This Row],[
CMS Hospital Value-Based Purchasing]:[
Joint Commission Performance  Measure List]],"*yes*")</f>
        <v>0</v>
      </c>
      <c r="BE18" s="97">
        <f>COUNTIF(Table1[[#This Row],[
Catalyst for Payment Reform Employer-Purchaser Measure Set]],"*yes*")</f>
        <v>0</v>
      </c>
      <c r="BF18" s="97">
        <f>COUNTIF(Table1[[#This Row],[
California AMP Medi-Cal Managed Care Measure Set]:[
Washington State Common Measure Set for Health Care Quality and Cost 
]],"*yes*")</f>
        <v>4</v>
      </c>
      <c r="BG18" s="26"/>
      <c r="BH18" s="26"/>
      <c r="BI18" s="26"/>
      <c r="BJ18" s="26"/>
      <c r="BK18" s="26"/>
      <c r="BL18" s="26"/>
      <c r="BM18" s="26"/>
      <c r="BN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(Ages 16-20)</v>
      </c>
      <c r="BP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(Ages 21 - 24)</v>
      </c>
      <c r="BQ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 OB/GYN)</v>
      </c>
      <c r="BW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v>
      </c>
      <c r="CF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9" spans="1:85" ht="180" customHeight="1">
      <c r="A19" s="119">
        <v>14</v>
      </c>
      <c r="B19" s="39" t="str">
        <f>IF(Table1[[#This Row],[NQF Number]]="NA"," ",IF(Table1[[#This Row],[NQF Number]]="No"," ",INDEX(Table48[[#All],[Measure Name]],MATCH(Table1[[#This Row],[NQF Number]],Table48[[#All],[NQF '#]],0))))</f>
        <v>Colorectal Cancer Screening</v>
      </c>
      <c r="C19" s="124" t="s">
        <v>36</v>
      </c>
      <c r="D19" s="39" t="str">
        <f>IF(Table1[[#This Row],[NQF Number]]="NA"," ",IF(Table1[[#This Row],[NQF Number]]="No"," ",INDEX(Table48[[#All],[NQF Endorsement Status as of February 2023]],MATCH(Table1[[#This Row],[NQF Number]],Table48[[#All],[NQF '#]],0))))</f>
        <v>Endorsed</v>
      </c>
      <c r="E19" s="25" t="str">
        <f>IF(Table1[[#This Row],[NQF Number]]="NA"," ",IF(Table1[[#This Row],[NQF Number]]="No"," ",IF(INDEX(Table48[[#All],[Steward]],MATCH(Table1[[#This Row],[NQF Number]],Table48[[#All],[NQF '#]],0))=0,"",INDEX(Table48[[#All],[Steward]],MATCH(Table1[[#This Row],[NQF Number]],Table48[[#All],[NQF '#]],0)))))</f>
        <v>National Committee for Quality Assurance</v>
      </c>
      <c r="F19" s="25" t="str">
        <f>IF(Table1[[#This Row],[NQF Number]]="NA"," ",IF(Table1[[#This Row],[NQF Number]]="No"," ",IF(INDEX(Table48[[#All],[CMS Quality ID]],MATCH(Table1[[#This Row],[NQF Number]],Table48[[#All],[NQF '#]],0))=0,"",INDEX(Table48[[#All],[CMS Quality ID]],MATCH(Table1[[#This Row],[NQF Number]],Table48[[#All],[NQF '#]],0)))))</f>
        <v>113</v>
      </c>
      <c r="G19" s="25" t="str">
        <f>IF(Table1[[#This Row],[NQF Number]]="NA"," ",IF(Table1[[#This Row],[NQF Number]]="No"," ",IF(INDEX(Table48[[#All],[CMS eCQM ID as of March 2023]],MATCH(Table1[[#This Row],[NQF Number]],Table48[[#All],[NQF '#]],0))=0,"",INDEX(Table48[[#All],[CMS eCQM ID as of March 2023]],MATCH(Table1[[#This Row],[NQF Number]],Table48[[#All],[NQF '#]],0)))))</f>
        <v>CMS130v11</v>
      </c>
      <c r="H19" s="25" t="str">
        <f>IF(Table1[[#This Row],[NQF Number]]="NA"," ",IF(Table1[[#This Row],[NQF Number]]="No"," ",INDEX(Table48[[#All],[Description]],MATCH(Table1[[#This Row],[NQF Number]],Table48[[#All],[NQF '#]],0))))</f>
        <v>Percentage of adults 50-75 years of age who had appropriate screening for colorectal cancer</v>
      </c>
      <c r="I19" s="25" t="str">
        <f>IF(Table1[[#This Row],[NQF Number]]="NA"," ",IF(Table1[[#This Row],[NQF Number]]="No"," ",INDEX(Table48[[#All],[Domain]],MATCH(Table1[[#This Row],[NQF Number]],Table48[[#All],[NQF '#]],0))))</f>
        <v>Prevention/Early Detection</v>
      </c>
      <c r="J19" s="25" t="str">
        <f>IF(Table1[[#This Row],[NQF Number]]="NA"," ",IF(Table1[[#This Row],[NQF Number]]="No"," ",INDEX(Table48[[#All],[Condition]],MATCH(Table1[[#This Row],[NQF Number]],Table48[[#All],[NQF '#]],0))))</f>
        <v>Cancer</v>
      </c>
      <c r="K19" s="26" t="str">
        <f>IF(Table1[[#This Row],[NQF Number]]="NA"," ",IF(Table1[[#This Row],[NQF Number]]="No"," ",INDEX(Table48[[#All],[Measure Type]],MATCH(Table1[[#This Row],[NQF Number]],Table48[[#All],[NQF '#]],0))))</f>
        <v>Process</v>
      </c>
      <c r="L19" s="25" t="str">
        <f>IF(Table1[[#This Row],[NQF Number]]="NA"," ",IF(Table1[[#This Row],[NQF Number]]="No"," ",INDEX(Table48[[#All],[Populations]],MATCH(Table1[[#This Row],[NQF Number]],Table48[[#All],[NQF '#]],0))))</f>
        <v>Adult</v>
      </c>
      <c r="M19" s="26" t="str">
        <f>IF(Table1[[#This Row],[NQF Number]]="NA"," ",IF(Table1[[#This Row],[NQF Number]]="No"," ",INDEX(Table48[[#All],[Data Source]],MATCH(Table1[[#This Row],[NQF Number]],Table48[[#All],[NQF '#]],0))))</f>
        <v>Claims/Clinical Data</v>
      </c>
      <c r="N19" s="26" t="str">
        <f>IF(Table1[[#This Row],[NQF Number]]="NA"," ",IF(Table1[[#This Row],[NQF Number]]="No"," ",INDEX(Table48[[#All],[Disparities-sensitive Status]],MATCH(Table1[[#This Row],[NQF Number]],Table48[[#All],[NQF '#]],0))))</f>
        <v>Yes</v>
      </c>
      <c r="O19" s="97" t="s">
        <v>3798</v>
      </c>
      <c r="P19" s="26" t="s">
        <v>3794</v>
      </c>
      <c r="Q19" s="27" t="s">
        <v>3821</v>
      </c>
      <c r="R19" s="27"/>
      <c r="S19" s="27"/>
      <c r="T19" s="96" t="s">
        <v>3810</v>
      </c>
      <c r="U19" s="98" t="s">
        <v>3816</v>
      </c>
      <c r="V19" s="99">
        <f>SUM(Table1[[#This Row],[Set A]:[Set J]])</f>
        <v>0</v>
      </c>
      <c r="W19" s="100"/>
      <c r="X19" s="100"/>
      <c r="Y19" s="100"/>
      <c r="Z19" s="100"/>
      <c r="AA19" s="100"/>
      <c r="AB19" s="100"/>
      <c r="AC19" s="100"/>
      <c r="AD19" s="100"/>
      <c r="AE19" s="100"/>
      <c r="AF19" s="100"/>
      <c r="AG19" s="100"/>
      <c r="AH19" s="100"/>
      <c r="AI19" s="100"/>
      <c r="AJ19" s="100"/>
      <c r="AK19" s="100"/>
      <c r="AL19" s="100"/>
      <c r="AM19" s="100"/>
      <c r="AN19" s="100"/>
      <c r="AO19" s="100"/>
      <c r="AP19" s="100"/>
      <c r="AQ19" s="28">
        <f>IF(Table1[[#This Row],[Criterion A]]="yes",2,IF(Table1[[#This Row],[Criterion A]]="somewhat",1,0))</f>
        <v>0</v>
      </c>
      <c r="AR19" s="26">
        <f>IF(Table1[[#This Row],[Criterion B]]="yes",2,IF(Table1[[#This Row],[Criterion B]]="somewhat",1,0))</f>
        <v>0</v>
      </c>
      <c r="AS19" s="26">
        <f>IF(Table1[[#This Row],[Criterion C]]="yes",2,IF(Table1[[#This Row],[Criterion C]]="somewhat",1,0))</f>
        <v>0</v>
      </c>
      <c r="AT19" s="26">
        <f>IF(Table1[[#This Row],[Criterion D]]="yes",2,IF(Table1[[#This Row],[Criterion D]]="somewhat",1,0))</f>
        <v>0</v>
      </c>
      <c r="AU19" s="26">
        <f>IF(Table1[[#This Row],[Criterion E]]="yes",2,IF(Table1[[#This Row],[Criterion E]]="somewhat",1,0))</f>
        <v>0</v>
      </c>
      <c r="AV19" s="26">
        <f>IF(Table1[[#This Row],[Criterion F]]="yes",2,IF(Table1[[#This Row],[Criterion F]]="somewhat",1,0))</f>
        <v>0</v>
      </c>
      <c r="AW19" s="26">
        <f>IF(Table1[[#This Row],[Criterion G]]="yes",2,IF(Table1[[#This Row],[Criterion G]]="somewhat",1,0))</f>
        <v>0</v>
      </c>
      <c r="AX19" s="26">
        <f>IF(Table1[[#This Row],[Criterion H]]="yes",2,IF(Table1[[#This Row],[Criterion H]]="somewhat",1,0))</f>
        <v>0</v>
      </c>
      <c r="AY19" s="26">
        <f>IF(Table1[[#This Row],[Criterion I]]="yes",2,IF(Table1[[#This Row],[Criterion I]]="somewhat",1,0))</f>
        <v>0</v>
      </c>
      <c r="AZ19" s="26">
        <f>IF(Table1[[#This Row],[Criterion J]]="yes",2,IF(Table1[[#This Row],[Criterion J]]="somewhat",1,0))</f>
        <v>0</v>
      </c>
      <c r="BA19"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13</v>
      </c>
      <c r="BB19" s="97">
        <f>COUNTIF(Table1[[#This Row],[
Set A]:[
Set  B]],"*yes*")</f>
        <v>0</v>
      </c>
      <c r="BC19" s="97">
        <f>COUNTIF(Table1[[#This Row],[CMMI Primary Care First]:[
Core Quality Measures Collaborative Core Sets]],"*yes*")</f>
        <v>8</v>
      </c>
      <c r="BD19" s="97">
        <f>COUNTIF(Table1[[#This Row],[
CMS Hospital Value-Based Purchasing]:[
Joint Commission Performance  Measure List]],"*yes*")</f>
        <v>0</v>
      </c>
      <c r="BE19" s="97">
        <f>COUNTIF(Table1[[#This Row],[
Catalyst for Payment Reform Employer-Purchaser Measure Set]],"*yes*")</f>
        <v>1</v>
      </c>
      <c r="BF19" s="97">
        <f>COUNTIF(Table1[[#This Row],[
California AMP Medi-Cal Managed Care Measure Set]:[
Washington State Common Measure Set for Health Care Quality and Cost 
]],"*yes*")</f>
        <v>4</v>
      </c>
      <c r="BG19" s="26"/>
      <c r="BH19" s="26"/>
      <c r="BI19" s="26"/>
      <c r="BJ19" s="26"/>
      <c r="BK19" s="26"/>
      <c r="BL19" s="26"/>
      <c r="BM19" s="26"/>
      <c r="BN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Yes  (Practice Risk Groups 1 &amp; 2)</v>
      </c>
      <c r="BO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(C02)</v>
      </c>
      <c r="BT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v>
      </c>
      <c r="BW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v>
      </c>
      <c r="CF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0" spans="1:85" ht="315" customHeight="1">
      <c r="A20" s="94">
        <v>15</v>
      </c>
      <c r="B20" s="39" t="str">
        <f>IF(Table1[[#This Row],[NQF Number]]="NA"," ",IF(Table1[[#This Row],[NQF Number]]="No"," ",INDEX(Table48[[#All],[Measure Name]],MATCH(Table1[[#This Row],[NQF Number]],Table48[[#All],[NQF '#]],0))))</f>
        <v>Concurrent Use of Opioids and Benzodiazepines</v>
      </c>
      <c r="C20" s="123" t="s">
        <v>3002</v>
      </c>
      <c r="D20" s="39" t="str">
        <f>IF(Table1[[#This Row],[NQF Number]]="NA"," ",IF(Table1[[#This Row],[NQF Number]]="No"," ",INDEX(Table48[[#All],[NQF Endorsement Status as of February 2023]],MATCH(Table1[[#This Row],[NQF Number]],Table48[[#All],[NQF '#]],0))))</f>
        <v>Endorsed</v>
      </c>
      <c r="E20" s="25" t="str">
        <f>IF(Table1[[#This Row],[NQF Number]]="NA"," ",IF(Table1[[#This Row],[NQF Number]]="No"," ",IF(INDEX(Table48[[#All],[Steward]],MATCH(Table1[[#This Row],[NQF Number]],Table48[[#All],[NQF '#]],0))=0,"",INDEX(Table48[[#All],[Steward]],MATCH(Table1[[#This Row],[NQF Number]],Table48[[#All],[NQF '#]],0)))))</f>
        <v>Pharmacy Quality Alliance</v>
      </c>
      <c r="F20" s="25" t="str">
        <f>IF(Table1[[#This Row],[NQF Number]]="NA"," ",IF(Table1[[#This Row],[NQF Number]]="No"," ",IF(INDEX(Table48[[#All],[CMS Quality ID]],MATCH(Table1[[#This Row],[NQF Number]],Table48[[#All],[NQF '#]],0))=0,"",INDEX(Table48[[#All],[CMS Quality ID]],MATCH(Table1[[#This Row],[NQF Number]],Table48[[#All],[NQF '#]],0)))))</f>
        <v/>
      </c>
      <c r="G20" s="25" t="str">
        <f>IF(Table1[[#This Row],[NQF Number]]="NA"," ",IF(Table1[[#This Row],[NQF Number]]="No"," ",IF(INDEX(Table48[[#All],[CMS eCQM ID as of March 2023]],MATCH(Table1[[#This Row],[NQF Number]],Table48[[#All],[NQF '#]],0))=0,"",INDEX(Table48[[#All],[CMS eCQM ID as of March 2023]],MATCH(Table1[[#This Row],[NQF Number]],Table48[[#All],[NQF '#]],0)))))</f>
        <v/>
      </c>
      <c r="H20" s="25" t="str">
        <f>IF(Table1[[#This Row],[NQF Number]]="NA"," ",IF(Table1[[#This Row],[NQF Number]]="No"," ",INDEX(Table48[[#All],[Description]],MATCH(Table1[[#This Row],[NQF Number]],Table48[[#All],[NQF '#]],0))))</f>
        <v>Percentage of individuals 18 years and older with concurrent use of prescription opioids and benzodiazepines. 
Denominator: individuals 18 years and older by the first day of the measurement year with 2 or more prescription claims for opioids filled on 2 or more separate days, for which the sum of the days supply is 15 or more days during the measurement period. Patients in hospice care and those with a cancer diagnosis are excluded. 
Numerator: individuals from the denominator with 2 or more prescription claims for benzodiazepines filled on 2 or more separate days, and concurrent use of opioids and benzodiazepines for 30 or more cumulative days.</v>
      </c>
      <c r="I20" s="25" t="str">
        <f>IF(Table1[[#This Row],[NQF Number]]="NA"," ",IF(Table1[[#This Row],[NQF Number]]="No"," ",INDEX(Table48[[#All],[Domain]],MATCH(Table1[[#This Row],[NQF Number]],Table48[[#All],[NQF '#]],0))))</f>
        <v>Acute Care</v>
      </c>
      <c r="J20" s="25" t="str">
        <f>IF(Table1[[#This Row],[NQF Number]]="NA"," ",IF(Table1[[#This Row],[NQF Number]]="No"," ",INDEX(Table48[[#All],[Condition]],MATCH(Table1[[#This Row],[NQF Number]],Table48[[#All],[NQF '#]],0))))</f>
        <v>Substance Use Disorder</v>
      </c>
      <c r="K20" s="26" t="str">
        <f>IF(Table1[[#This Row],[NQF Number]]="NA"," ",IF(Table1[[#This Row],[NQF Number]]="No"," ",INDEX(Table48[[#All],[Measure Type]],MATCH(Table1[[#This Row],[NQF Number]],Table48[[#All],[NQF '#]],0))))</f>
        <v>Process</v>
      </c>
      <c r="L20" s="25" t="str">
        <f>IF(Table1[[#This Row],[NQF Number]]="NA"," ",IF(Table1[[#This Row],[NQF Number]]="No"," ",INDEX(Table48[[#All],[Populations]],MATCH(Table1[[#This Row],[NQF Number]],Table48[[#All],[NQF '#]],0))))</f>
        <v>Adult</v>
      </c>
      <c r="M20" s="26" t="str">
        <f>IF(Table1[[#This Row],[NQF Number]]="NA"," ",IF(Table1[[#This Row],[NQF Number]]="No"," ",INDEX(Table48[[#All],[Data Source]],MATCH(Table1[[#This Row],[NQF Number]],Table48[[#All],[NQF '#]],0))))</f>
        <v>Claims</v>
      </c>
      <c r="N20" s="26">
        <f>IF(Table1[[#This Row],[NQF Number]]="NA"," ",IF(Table1[[#This Row],[NQF Number]]="No"," ",INDEX(Table48[[#All],[Disparities-sensitive Status]],MATCH(Table1[[#This Row],[NQF Number]],Table48[[#All],[NQF '#]],0))))</f>
        <v>0</v>
      </c>
      <c r="O20" s="26" t="s">
        <v>3797</v>
      </c>
      <c r="P20" s="26" t="s">
        <v>3794</v>
      </c>
      <c r="Q20" s="27"/>
      <c r="R20" s="27"/>
      <c r="S20" s="27"/>
      <c r="T20" s="96" t="s">
        <v>3817</v>
      </c>
      <c r="U20" s="27" t="s">
        <v>97</v>
      </c>
      <c r="V20" s="99">
        <f>SUM(Table1[[#This Row],[Set A]:[Set J]])</f>
        <v>0</v>
      </c>
      <c r="W20" s="100"/>
      <c r="X20" s="100"/>
      <c r="Y20" s="100"/>
      <c r="Z20" s="100"/>
      <c r="AA20" s="100"/>
      <c r="AB20" s="100"/>
      <c r="AC20" s="100"/>
      <c r="AD20" s="100"/>
      <c r="AE20" s="100"/>
      <c r="AF20" s="100"/>
      <c r="AG20" s="100"/>
      <c r="AH20" s="100"/>
      <c r="AI20" s="100"/>
      <c r="AJ20" s="100"/>
      <c r="AK20" s="100"/>
      <c r="AL20" s="100"/>
      <c r="AM20" s="100"/>
      <c r="AN20" s="100"/>
      <c r="AO20" s="100"/>
      <c r="AP20" s="100"/>
      <c r="AQ20" s="28">
        <f>IF(Table1[[#This Row],[Criterion A]]="yes",2,IF(Table1[[#This Row],[Criterion A]]="somewhat",1,0))</f>
        <v>0</v>
      </c>
      <c r="AR20" s="26">
        <f>IF(Table1[[#This Row],[Criterion B]]="yes",2,IF(Table1[[#This Row],[Criterion B]]="somewhat",1,0))</f>
        <v>0</v>
      </c>
      <c r="AS20" s="26">
        <f>IF(Table1[[#This Row],[Criterion C]]="yes",2,IF(Table1[[#This Row],[Criterion C]]="somewhat",1,0))</f>
        <v>0</v>
      </c>
      <c r="AT20" s="26">
        <f>IF(Table1[[#This Row],[Criterion D]]="yes",2,IF(Table1[[#This Row],[Criterion D]]="somewhat",1,0))</f>
        <v>0</v>
      </c>
      <c r="AU20" s="26">
        <f>IF(Table1[[#This Row],[Criterion E]]="yes",2,IF(Table1[[#This Row],[Criterion E]]="somewhat",1,0))</f>
        <v>0</v>
      </c>
      <c r="AV20" s="26">
        <f>IF(Table1[[#This Row],[Criterion F]]="yes",2,IF(Table1[[#This Row],[Criterion F]]="somewhat",1,0))</f>
        <v>0</v>
      </c>
      <c r="AW20" s="26">
        <f>IF(Table1[[#This Row],[Criterion G]]="yes",2,IF(Table1[[#This Row],[Criterion G]]="somewhat",1,0))</f>
        <v>0</v>
      </c>
      <c r="AX20" s="26">
        <f>IF(Table1[[#This Row],[Criterion H]]="yes",2,IF(Table1[[#This Row],[Criterion H]]="somewhat",1,0))</f>
        <v>0</v>
      </c>
      <c r="AY20" s="26">
        <f>IF(Table1[[#This Row],[Criterion I]]="yes",2,IF(Table1[[#This Row],[Criterion I]]="somewhat",1,0))</f>
        <v>0</v>
      </c>
      <c r="AZ20" s="26">
        <f>IF(Table1[[#This Row],[Criterion J]]="yes",2,IF(Table1[[#This Row],[Criterion J]]="somewhat",1,0))</f>
        <v>0</v>
      </c>
      <c r="BA20"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2</v>
      </c>
      <c r="BB20" s="97">
        <f>COUNTIF(Table1[[#This Row],[
Set A]:[
Set  B]],"*yes*")</f>
        <v>0</v>
      </c>
      <c r="BC20" s="97">
        <f>COUNTIF(Table1[[#This Row],[CMMI Primary Care First]:[
Core Quality Measures Collaborative Core Sets]],"*yes*")</f>
        <v>1</v>
      </c>
      <c r="BD20" s="97">
        <f>COUNTIF(Table1[[#This Row],[
CMS Hospital Value-Based Purchasing]:[
Joint Commission Performance  Measure List]],"*yes*")</f>
        <v>0</v>
      </c>
      <c r="BE20" s="97">
        <f>COUNTIF(Table1[[#This Row],[
Catalyst for Payment Reform Employer-Purchaser Measure Set]],"*yes*")</f>
        <v>0</v>
      </c>
      <c r="BF20" s="97">
        <f>COUNTIF(Table1[[#This Row],[
California AMP Medi-Cal Managed Care Measure Set]:[
Washington State Common Measure Set for Health Care Quality and Cost 
]],"*yes*")</f>
        <v>1</v>
      </c>
      <c r="BG20" s="26"/>
      <c r="BH20" s="26"/>
      <c r="BI20" s="26"/>
      <c r="BJ20" s="26"/>
      <c r="BK20" s="26"/>
      <c r="BL20" s="26"/>
      <c r="BM20" s="26"/>
      <c r="BN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[Behavioral Health Core Set Measure]</v>
      </c>
      <c r="BQ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
      </c>
      <c r="BW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1" spans="1:85" ht="160.5" customHeight="1">
      <c r="A21" s="119">
        <v>16</v>
      </c>
      <c r="B21" s="95" t="str">
        <f>IF(Table1[[#This Row],[NQF Number]]="NA"," ",IF(Table1[[#This Row],[NQF Number]]="No"," ",INDEX(Table48[[#All],[Measure Name]],MATCH(Table1[[#This Row],[NQF Number]],Table48[[#All],[NQF '#]],0))))</f>
        <v>Developmental Screening in the First Three Years of Life</v>
      </c>
      <c r="C21" s="122" t="s">
        <v>153</v>
      </c>
      <c r="D21" s="95" t="str">
        <f>IF(Table1[[#This Row],[NQF Number]]="NA"," ",IF(Table1[[#This Row],[NQF Number]]="No"," ",INDEX(Table48[[#All],[NQF Endorsement Status as of February 2023]],MATCH(Table1[[#This Row],[NQF Number]],Table48[[#All],[NQF '#]],0))))</f>
        <v>No Longer Endorsed</v>
      </c>
      <c r="E21" s="96" t="str">
        <f>IF(Table1[[#This Row],[NQF Number]]="NA"," ",IF(Table1[[#This Row],[NQF Number]]="No"," ",IF(INDEX(Table48[[#All],[Steward]],MATCH(Table1[[#This Row],[NQF Number]],Table48[[#All],[NQF '#]],0))=0,"",INDEX(Table48[[#All],[Steward]],MATCH(Table1[[#This Row],[NQF Number]],Table48[[#All],[NQF '#]],0)))))</f>
        <v>Oregon Health &amp; Science University</v>
      </c>
      <c r="F21" s="96" t="str">
        <f>IF(Table1[[#This Row],[NQF Number]]="NA"," ",IF(Table1[[#This Row],[NQF Number]]="No"," ",IF(INDEX(Table48[[#All],[CMS Quality ID]],MATCH(Table1[[#This Row],[NQF Number]],Table48[[#All],[NQF '#]],0))=0,"",INDEX(Table48[[#All],[CMS Quality ID]],MATCH(Table1[[#This Row],[NQF Number]],Table48[[#All],[NQF '#]],0)))))</f>
        <v>467</v>
      </c>
      <c r="G21" s="96" t="str">
        <f>IF(Table1[[#This Row],[NQF Number]]="NA"," ",IF(Table1[[#This Row],[NQF Number]]="No"," ",IF(INDEX(Table48[[#All],[CMS eCQM ID as of March 2023]],MATCH(Table1[[#This Row],[NQF Number]],Table48[[#All],[NQF '#]],0))=0,"",INDEX(Table48[[#All],[CMS eCQM ID as of March 2023]],MATCH(Table1[[#This Row],[NQF Number]],Table48[[#All],[NQF '#]],0)))))</f>
        <v/>
      </c>
      <c r="H21" s="96" t="str">
        <f>IF(Table1[[#This Row],[NQF Number]]="NA"," ",IF(Table1[[#This Row],[NQF Number]]="No"," ",INDEX(Table48[[#All],[Description]],MATCH(Table1[[#This Row],[NQF Number]],Table48[[#All],[NQF '#]],0))))</f>
        <v>Percentage of children screened for risk of developmental, behavioral and social delays using a standardized screening tool in the first three years of life. This is a measure of screening in the first three years of life that includes three, age-specific indicators assessing whether children are screened by 12 months of age, by 24 months of age and by 36 months of age</v>
      </c>
      <c r="I21" s="96" t="str">
        <f>IF(Table1[[#This Row],[NQF Number]]="NA"," ",IF(Table1[[#This Row],[NQF Number]]="No"," ",INDEX(Table48[[#All],[Domain]],MATCH(Table1[[#This Row],[NQF Number]],Table48[[#All],[NQF '#]],0))))</f>
        <v>Prevention/Early Detection</v>
      </c>
      <c r="J21" s="96" t="str">
        <f>IF(Table1[[#This Row],[NQF Number]]="NA"," ",IF(Table1[[#This Row],[NQF Number]]="No"," ",INDEX(Table48[[#All],[Condition]],MATCH(Table1[[#This Row],[NQF Number]],Table48[[#All],[NQF '#]],0))))</f>
        <v>NA</v>
      </c>
      <c r="K21" s="97" t="str">
        <f>IF(Table1[[#This Row],[NQF Number]]="NA"," ",IF(Table1[[#This Row],[NQF Number]]="No"," ",INDEX(Table48[[#All],[Measure Type]],MATCH(Table1[[#This Row],[NQF Number]],Table48[[#All],[NQF '#]],0))))</f>
        <v>Process</v>
      </c>
      <c r="L21" s="96" t="str">
        <f>IF(Table1[[#This Row],[NQF Number]]="NA"," ",IF(Table1[[#This Row],[NQF Number]]="No"," ",INDEX(Table48[[#All],[Populations]],MATCH(Table1[[#This Row],[NQF Number]],Table48[[#All],[NQF '#]],0))))</f>
        <v>Pediatric</v>
      </c>
      <c r="M21" s="97" t="str">
        <f>IF(Table1[[#This Row],[NQF Number]]="NA"," ",IF(Table1[[#This Row],[NQF Number]]="No"," ",INDEX(Table48[[#All],[Data Source]],MATCH(Table1[[#This Row],[NQF Number]],Table48[[#All],[NQF '#]],0))))</f>
        <v>Claims/Clinical Data</v>
      </c>
      <c r="N21" s="97" t="str">
        <f>IF(Table1[[#This Row],[NQF Number]]="NA"," ",IF(Table1[[#This Row],[NQF Number]]="No"," ",INDEX(Table48[[#All],[Disparities-sensitive Status]],MATCH(Table1[[#This Row],[NQF Number]],Table48[[#All],[NQF '#]],0))))</f>
        <v>Yes</v>
      </c>
      <c r="O21" s="97" t="s">
        <v>3797</v>
      </c>
      <c r="P21" s="26" t="s">
        <v>3794</v>
      </c>
      <c r="Q21" s="98"/>
      <c r="R21" s="98"/>
      <c r="S21" s="98"/>
      <c r="T21" s="96" t="s">
        <v>3817</v>
      </c>
      <c r="U21" s="27" t="s">
        <v>97</v>
      </c>
      <c r="V21" s="99">
        <f>SUM(Table1[[#This Row],[Set A]:[Set J]])</f>
        <v>0</v>
      </c>
      <c r="W21" s="100"/>
      <c r="X21" s="100"/>
      <c r="Y21" s="100"/>
      <c r="Z21" s="100"/>
      <c r="AA21" s="100"/>
      <c r="AB21" s="100"/>
      <c r="AC21" s="100"/>
      <c r="AD21" s="100"/>
      <c r="AE21" s="100"/>
      <c r="AF21" s="100"/>
      <c r="AG21" s="100"/>
      <c r="AH21" s="100"/>
      <c r="AI21" s="100"/>
      <c r="AJ21" s="100"/>
      <c r="AK21" s="100"/>
      <c r="AL21" s="100"/>
      <c r="AM21" s="100"/>
      <c r="AN21" s="100"/>
      <c r="AO21" s="100"/>
      <c r="AP21" s="100"/>
      <c r="AQ21" s="101">
        <f>IF(Table1[[#This Row],[Criterion A]]="yes",2,IF(Table1[[#This Row],[Criterion A]]="somewhat",1,0))</f>
        <v>0</v>
      </c>
      <c r="AR21" s="97">
        <f>IF(Table1[[#This Row],[Criterion B]]="yes",2,IF(Table1[[#This Row],[Criterion B]]="somewhat",1,0))</f>
        <v>0</v>
      </c>
      <c r="AS21" s="97">
        <f>IF(Table1[[#This Row],[Criterion C]]="yes",2,IF(Table1[[#This Row],[Criterion C]]="somewhat",1,0))</f>
        <v>0</v>
      </c>
      <c r="AT21" s="97">
        <f>IF(Table1[[#This Row],[Criterion D]]="yes",2,IF(Table1[[#This Row],[Criterion D]]="somewhat",1,0))</f>
        <v>0</v>
      </c>
      <c r="AU21" s="97">
        <f>IF(Table1[[#This Row],[Criterion E]]="yes",2,IF(Table1[[#This Row],[Criterion E]]="somewhat",1,0))</f>
        <v>0</v>
      </c>
      <c r="AV21" s="97">
        <f>IF(Table1[[#This Row],[Criterion F]]="yes",2,IF(Table1[[#This Row],[Criterion F]]="somewhat",1,0))</f>
        <v>0</v>
      </c>
      <c r="AW21" s="97">
        <f>IF(Table1[[#This Row],[Criterion G]]="yes",2,IF(Table1[[#This Row],[Criterion G]]="somewhat",1,0))</f>
        <v>0</v>
      </c>
      <c r="AX21" s="97">
        <f>IF(Table1[[#This Row],[Criterion H]]="yes",2,IF(Table1[[#This Row],[Criterion H]]="somewhat",1,0))</f>
        <v>0</v>
      </c>
      <c r="AY21" s="97">
        <f>IF(Table1[[#This Row],[Criterion I]]="yes",2,IF(Table1[[#This Row],[Criterion I]]="somewhat",1,0))</f>
        <v>0</v>
      </c>
      <c r="AZ21" s="97">
        <f>IF(Table1[[#This Row],[Criterion J]]="yes",2,IF(Table1[[#This Row],[Criterion J]]="somewhat",1,0))</f>
        <v>0</v>
      </c>
      <c r="BA21"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4</v>
      </c>
      <c r="BB21" s="97">
        <f>COUNTIF(Table1[[#This Row],[
Set A]:[
Set  B]],"*yes*")</f>
        <v>0</v>
      </c>
      <c r="BC21" s="97">
        <f>COUNTIF(Table1[[#This Row],[CMMI Primary Care First]:[
Core Quality Measures Collaborative Core Sets]],"*yes*")</f>
        <v>2</v>
      </c>
      <c r="BD21" s="97">
        <f>COUNTIF(Table1[[#This Row],[
CMS Hospital Value-Based Purchasing]:[
Joint Commission Performance  Measure List]],"*yes*")</f>
        <v>0</v>
      </c>
      <c r="BE21" s="97">
        <f>COUNTIF(Table1[[#This Row],[
Catalyst for Payment Reform Employer-Purchaser Measure Set]],"*yes*")</f>
        <v>0</v>
      </c>
      <c r="BF21" s="97">
        <f>COUNTIF(Table1[[#This Row],[
California AMP Medi-Cal Managed Care Measure Set]:[
Washington State Common Measure Set for Health Care Quality and Cost 
]],"*yes*")</f>
        <v>2</v>
      </c>
      <c r="BG21" s="26"/>
      <c r="BH21" s="97"/>
      <c r="BI21" s="97"/>
      <c r="BJ21" s="97"/>
      <c r="BK21" s="97"/>
      <c r="BL21" s="97"/>
      <c r="BM21" s="97"/>
      <c r="BN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v>
      </c>
      <c r="BP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v>
      </c>
      <c r="BW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 (Menu measure stratifies performance by REL)</v>
      </c>
      <c r="CF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2" spans="1:85" ht="146.25" customHeight="1">
      <c r="A22" s="94">
        <v>17</v>
      </c>
      <c r="B22" s="117" t="str">
        <f>IF(Table1[[#This Row],[NQF Number]]="NA"," ",IF(Table1[[#This Row],[NQF Number]]="No"," ",INDEX(Table48[[#All],[Measure Name]],MATCH(Table1[[#This Row],[NQF Number]],Table48[[#All],[NQF '#]],0))))</f>
        <v>Eye Exam for Patients with Diabetes</v>
      </c>
      <c r="C22" s="124" t="s">
        <v>37</v>
      </c>
      <c r="D22" s="117" t="str">
        <f>IF(Table1[[#This Row],[NQF Number]]="NA"," ",IF(Table1[[#This Row],[NQF Number]]="No"," ",INDEX(Table48[[#All],[NQF Endorsement Status as of February 2023]],MATCH(Table1[[#This Row],[NQF Number]],Table48[[#All],[NQF '#]],0))))</f>
        <v>Endorsed</v>
      </c>
      <c r="E22" s="26" t="str">
        <f>IF(Table1[[#This Row],[NQF Number]]="NA"," ",IF(Table1[[#This Row],[NQF Number]]="No"," ",IF(INDEX(Table48[[#All],[Steward]],MATCH(Table1[[#This Row],[NQF Number]],Table48[[#All],[NQF '#]],0))=0,"",INDEX(Table48[[#All],[Steward]],MATCH(Table1[[#This Row],[NQF Number]],Table48[[#All],[NQF '#]],0)))))</f>
        <v>National Committee for Quality Assurance</v>
      </c>
      <c r="F22" s="26" t="str">
        <f>IF(Table1[[#This Row],[NQF Number]]="NA"," ",IF(Table1[[#This Row],[NQF Number]]="No"," ",IF(INDEX(Table48[[#All],[CMS Quality ID]],MATCH(Table1[[#This Row],[NQF Number]],Table48[[#All],[NQF '#]],0))=0,"",INDEX(Table48[[#All],[CMS Quality ID]],MATCH(Table1[[#This Row],[NQF Number]],Table48[[#All],[NQF '#]],0)))))</f>
        <v>117</v>
      </c>
      <c r="G22" s="25" t="str">
        <f>IF(Table1[[#This Row],[NQF Number]]="NA"," ",IF(Table1[[#This Row],[NQF Number]]="No"," ",IF(INDEX(Table48[[#All],[CMS eCQM ID as of March 2023]],MATCH(Table1[[#This Row],[NQF Number]],Table48[[#All],[NQF '#]],0))=0,"",INDEX(Table48[[#All],[CMS eCQM ID as of March 2023]],MATCH(Table1[[#This Row],[NQF Number]],Table48[[#All],[NQF '#]],0)))))</f>
        <v>CMS131v11</v>
      </c>
      <c r="H22" s="25" t="str">
        <f>IF(Table1[[#This Row],[NQF Number]]="NA"," ",IF(Table1[[#This Row],[NQF Number]]="No"," ",INDEX(Table48[[#All],[Description]],MATCH(Table1[[#This Row],[NQF Number]],Table48[[#All],[NQF '#]],0))))</f>
        <v>Percentage of patients 18-75 years of age with diabetes who had a retinal or dilated eye exam by an eye care professional during the measurement period or a negative retinal exam (no evidence of retinopathy) in the 12 months prior to the measurement period</v>
      </c>
      <c r="I22" s="26" t="str">
        <f>IF(Table1[[#This Row],[NQF Number]]="NA"," ",IF(Table1[[#This Row],[NQF Number]]="No"," ",INDEX(Table48[[#All],[Domain]],MATCH(Table1[[#This Row],[NQF Number]],Table48[[#All],[NQF '#]],0))))</f>
        <v>Chronic Illness Care</v>
      </c>
      <c r="J22" s="26" t="str">
        <f>IF(Table1[[#This Row],[NQF Number]]="NA"," ",IF(Table1[[#This Row],[NQF Number]]="No"," ",INDEX(Table48[[#All],[Condition]],MATCH(Table1[[#This Row],[NQF Number]],Table48[[#All],[NQF '#]],0))))</f>
        <v>Diabetes</v>
      </c>
      <c r="K22" s="26" t="str">
        <f>IF(Table1[[#This Row],[NQF Number]]="NA"," ",IF(Table1[[#This Row],[NQF Number]]="No"," ",INDEX(Table48[[#All],[Measure Type]],MATCH(Table1[[#This Row],[NQF Number]],Table48[[#All],[NQF '#]],0))))</f>
        <v>Process</v>
      </c>
      <c r="L22" s="26" t="str">
        <f>IF(Table1[[#This Row],[NQF Number]]="NA"," ",IF(Table1[[#This Row],[NQF Number]]="No"," ",INDEX(Table48[[#All],[Populations]],MATCH(Table1[[#This Row],[NQF Number]],Table48[[#All],[NQF '#]],0))))</f>
        <v>Adult</v>
      </c>
      <c r="M22" s="26" t="str">
        <f>IF(Table1[[#This Row],[NQF Number]]="NA"," ",IF(Table1[[#This Row],[NQF Number]]="No"," ",INDEX(Table48[[#All],[Data Source]],MATCH(Table1[[#This Row],[NQF Number]],Table48[[#All],[NQF '#]],0))))</f>
        <v>Claims/Clinical Data</v>
      </c>
      <c r="N22" s="26" t="str">
        <f>IF(Table1[[#This Row],[NQF Number]]="NA"," ",IF(Table1[[#This Row],[NQF Number]]="No"," ",INDEX(Table48[[#All],[Disparities-sensitive Status]],MATCH(Table1[[#This Row],[NQF Number]],Table48[[#All],[NQF '#]],0))))</f>
        <v>Yes</v>
      </c>
      <c r="O22" s="26" t="s">
        <v>3798</v>
      </c>
      <c r="P22" s="26" t="s">
        <v>3794</v>
      </c>
      <c r="Q22" s="27" t="s">
        <v>3822</v>
      </c>
      <c r="R22" s="27"/>
      <c r="S22" s="27"/>
      <c r="T22" s="96" t="s">
        <v>3811</v>
      </c>
      <c r="U22" s="98" t="s">
        <v>3816</v>
      </c>
      <c r="V22" s="99">
        <f>SUM(Table1[[#This Row],[Set A]:[Set J]])</f>
        <v>0</v>
      </c>
      <c r="W22" s="100"/>
      <c r="X22" s="100"/>
      <c r="Y22" s="100"/>
      <c r="Z22" s="100"/>
      <c r="AA22" s="100"/>
      <c r="AB22" s="100"/>
      <c r="AC22" s="100"/>
      <c r="AD22" s="100"/>
      <c r="AE22" s="100"/>
      <c r="AF22" s="100"/>
      <c r="AG22" s="100"/>
      <c r="AH22" s="100"/>
      <c r="AI22" s="100"/>
      <c r="AJ22" s="100"/>
      <c r="AK22" s="100"/>
      <c r="AL22" s="100"/>
      <c r="AM22" s="100"/>
      <c r="AN22" s="100"/>
      <c r="AO22" s="100"/>
      <c r="AP22" s="100"/>
      <c r="AQ22" s="28">
        <f>IF(Table1[[#This Row],[Criterion A]]="yes",2,IF(Table1[[#This Row],[Criterion A]]="somewhat",1,0))</f>
        <v>0</v>
      </c>
      <c r="AR22" s="26">
        <f>IF(Table1[[#This Row],[Criterion B]]="yes",2,IF(Table1[[#This Row],[Criterion B]]="somewhat",1,0))</f>
        <v>0</v>
      </c>
      <c r="AS22" s="26">
        <f>IF(Table1[[#This Row],[Criterion C]]="yes",2,IF(Table1[[#This Row],[Criterion C]]="somewhat",1,0))</f>
        <v>0</v>
      </c>
      <c r="AT22" s="26">
        <f>IF(Table1[[#This Row],[Criterion D]]="yes",2,IF(Table1[[#This Row],[Criterion D]]="somewhat",1,0))</f>
        <v>0</v>
      </c>
      <c r="AU22" s="26">
        <f>IF(Table1[[#This Row],[Criterion E]]="yes",2,IF(Table1[[#This Row],[Criterion E]]="somewhat",1,0))</f>
        <v>0</v>
      </c>
      <c r="AV22" s="26">
        <f>IF(Table1[[#This Row],[Criterion F]]="yes",2,IF(Table1[[#This Row],[Criterion F]]="somewhat",1,0))</f>
        <v>0</v>
      </c>
      <c r="AW22" s="26">
        <f>IF(Table1[[#This Row],[Criterion G]]="yes",2,IF(Table1[[#This Row],[Criterion G]]="somewhat",1,0))</f>
        <v>0</v>
      </c>
      <c r="AX22" s="26">
        <f>IF(Table1[[#This Row],[Criterion H]]="yes",2,IF(Table1[[#This Row],[Criterion H]]="somewhat",1,0))</f>
        <v>0</v>
      </c>
      <c r="AY22" s="26">
        <f>IF(Table1[[#This Row],[Criterion I]]="yes",2,IF(Table1[[#This Row],[Criterion I]]="somewhat",1,0))</f>
        <v>0</v>
      </c>
      <c r="AZ22" s="26">
        <f>IF(Table1[[#This Row],[Criterion J]]="yes",2,IF(Table1[[#This Row],[Criterion J]]="somewhat",1,0))</f>
        <v>0</v>
      </c>
      <c r="BA22"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22" s="97">
        <f>COUNTIF(Table1[[#This Row],[
Set A]:[
Set  B]],"*yes*")</f>
        <v>0</v>
      </c>
      <c r="BC22" s="97">
        <f>COUNTIF(Table1[[#This Row],[CMMI Primary Care First]:[
Core Quality Measures Collaborative Core Sets]],"*yes*")</f>
        <v>4</v>
      </c>
      <c r="BD22" s="97">
        <f>COUNTIF(Table1[[#This Row],[
CMS Hospital Value-Based Purchasing]:[
Joint Commission Performance  Measure List]],"*yes*")</f>
        <v>0</v>
      </c>
      <c r="BE22" s="97">
        <f>COUNTIF(Table1[[#This Row],[
Catalyst for Payment Reform Employer-Purchaser Measure Set]],"*yes*")</f>
        <v>0</v>
      </c>
      <c r="BF22" s="97">
        <f>COUNTIF(Table1[[#This Row],[
California AMP Medi-Cal Managed Care Measure Set]:[
Washington State Common Measure Set for Health Care Quality and Cost 
]],"*yes*")</f>
        <v>4</v>
      </c>
      <c r="BG22" s="26"/>
      <c r="BH22" s="26"/>
      <c r="BI22" s="26"/>
      <c r="BJ22" s="26"/>
      <c r="BK22" s="26"/>
      <c r="BL22" s="26"/>
      <c r="BM22" s="26"/>
      <c r="BN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(C09)</v>
      </c>
      <c r="BT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 (Excluding Part B Claims Reporting)</v>
      </c>
      <c r="BV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v>
      </c>
      <c r="BW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 (Menu measure stratifies performance by REL)</v>
      </c>
      <c r="CF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3" spans="1:85" ht="181.5" customHeight="1">
      <c r="A23" s="119">
        <v>18</v>
      </c>
      <c r="B23" s="118" t="str">
        <f>IF(Table1[[#This Row],[NQF Number]]="NA"," ",IF(Table1[[#This Row],[NQF Number]]="No"," ",INDEX(Table48[[#All],[Measure Name]],MATCH(Table1[[#This Row],[NQF Number]],Table48[[#All],[NQF '#]],0))))</f>
        <v>Follow-Up After Hospitalization for Mental Illness</v>
      </c>
      <c r="C23" s="122" t="s">
        <v>59</v>
      </c>
      <c r="D23" s="118" t="str">
        <f>IF(Table1[[#This Row],[NQF Number]]="NA"," ",IF(Table1[[#This Row],[NQF Number]]="No"," ",INDEX(Table48[[#All],[NQF Endorsement Status as of February 2023]],MATCH(Table1[[#This Row],[NQF Number]],Table48[[#All],[NQF '#]],0))))</f>
        <v>Endorsed</v>
      </c>
      <c r="E23" s="97" t="str">
        <f>IF(Table1[[#This Row],[NQF Number]]="NA"," ",IF(Table1[[#This Row],[NQF Number]]="No"," ",IF(INDEX(Table48[[#All],[Steward]],MATCH(Table1[[#This Row],[NQF Number]],Table48[[#All],[NQF '#]],0))=0,"",INDEX(Table48[[#All],[Steward]],MATCH(Table1[[#This Row],[NQF Number]],Table48[[#All],[NQF '#]],0)))))</f>
        <v>National Committee for Quality Assurance</v>
      </c>
      <c r="F23" s="97" t="str">
        <f>IF(Table1[[#This Row],[NQF Number]]="NA"," ",IF(Table1[[#This Row],[NQF Number]]="No"," ",IF(INDEX(Table48[[#All],[CMS Quality ID]],MATCH(Table1[[#This Row],[NQF Number]],Table48[[#All],[NQF '#]],0))=0,"",INDEX(Table48[[#All],[CMS Quality ID]],MATCH(Table1[[#This Row],[NQF Number]],Table48[[#All],[NQF '#]],0)))))</f>
        <v>391</v>
      </c>
      <c r="G23" s="96" t="str">
        <f>IF(Table1[[#This Row],[NQF Number]]="NA"," ",IF(Table1[[#This Row],[NQF Number]]="No"," ",IF(INDEX(Table48[[#All],[CMS eCQM ID as of March 2023]],MATCH(Table1[[#This Row],[NQF Number]],Table48[[#All],[NQF '#]],0))=0,"",INDEX(Table48[[#All],[CMS eCQM ID as of March 2023]],MATCH(Table1[[#This Row],[NQF Number]],Table48[[#All],[NQF '#]],0)))))</f>
        <v/>
      </c>
      <c r="H23" s="96" t="str">
        <f>IF(Table1[[#This Row],[NQF Number]]="NA"," ",IF(Table1[[#This Row],[NQF Number]]="No"," ",INDEX(Table48[[#All],[Description]],MATCH(Table1[[#This Row],[NQF Number]],Table48[[#All],[NQF '#]],0))))</f>
        <v>Percentage of discharges for members 6 years of age and older who were hospitalized for treatment of selected mental health disorders and who had an OP visit, an intensive OP encounter, or partial hospitalization with a mental health practitioner. Two rates are reported: 1) the percentage of members who received follow-up within 30 days of discharge, 2) the percent of members who received follow-up within 7 days of discharge</v>
      </c>
      <c r="I23" s="25" t="str">
        <f>IF(Table1[[#This Row],[NQF Number]]="NA"," ",IF(Table1[[#This Row],[NQF Number]]="No"," ",INDEX(Table48[[#All],[Domain]],MATCH(Table1[[#This Row],[NQF Number]],Table48[[#All],[NQF '#]],0))))</f>
        <v>Hospital</v>
      </c>
      <c r="J23" s="25" t="str">
        <f>IF(Table1[[#This Row],[NQF Number]]="NA"," ",IF(Table1[[#This Row],[NQF Number]]="No"," ",INDEX(Table48[[#All],[Condition]],MATCH(Table1[[#This Row],[NQF Number]],Table48[[#All],[NQF '#]],0))))</f>
        <v>Mental Health</v>
      </c>
      <c r="K23" s="26" t="str">
        <f>IF(Table1[[#This Row],[NQF Number]]="NA"," ",IF(Table1[[#This Row],[NQF Number]]="No"," ",INDEX(Table48[[#All],[Measure Type]],MATCH(Table1[[#This Row],[NQF Number]],Table48[[#All],[NQF '#]],0))))</f>
        <v>Process</v>
      </c>
      <c r="L23" s="25" t="str">
        <f>IF(Table1[[#This Row],[NQF Number]]="NA"," ",IF(Table1[[#This Row],[NQF Number]]="No"," ",INDEX(Table48[[#All],[Populations]],MATCH(Table1[[#This Row],[NQF Number]],Table48[[#All],[NQF '#]],0))))</f>
        <v>Adult and Pediatric</v>
      </c>
      <c r="M23" s="97" t="str">
        <f>IF(Table1[[#This Row],[NQF Number]]="NA"," ",IF(Table1[[#This Row],[NQF Number]]="No"," ",INDEX(Table48[[#All],[Data Source]],MATCH(Table1[[#This Row],[NQF Number]],Table48[[#All],[NQF '#]],0))))</f>
        <v>Claims</v>
      </c>
      <c r="N23" s="97" t="str">
        <f>IF(Table1[[#This Row],[NQF Number]]="NA"," ",IF(Table1[[#This Row],[NQF Number]]="No"," ",INDEX(Table48[[#All],[Disparities-sensitive Status]],MATCH(Table1[[#This Row],[NQF Number]],Table48[[#All],[NQF '#]],0))))</f>
        <v>Yes</v>
      </c>
      <c r="O23" s="97" t="s">
        <v>3797</v>
      </c>
      <c r="P23" s="26" t="s">
        <v>3794</v>
      </c>
      <c r="Q23" s="27" t="s">
        <v>3822</v>
      </c>
      <c r="R23" s="98"/>
      <c r="S23" s="98"/>
      <c r="T23" s="96" t="s">
        <v>3806</v>
      </c>
      <c r="U23" s="98" t="s">
        <v>3816</v>
      </c>
      <c r="V23" s="99">
        <f>SUM(Table1[[#This Row],[Set A]:[Set J]])</f>
        <v>0</v>
      </c>
      <c r="W23" s="100"/>
      <c r="X23" s="100"/>
      <c r="Y23" s="100"/>
      <c r="Z23" s="100"/>
      <c r="AA23" s="100"/>
      <c r="AB23" s="100"/>
      <c r="AC23" s="100"/>
      <c r="AD23" s="100"/>
      <c r="AE23" s="100"/>
      <c r="AF23" s="100"/>
      <c r="AG23" s="100"/>
      <c r="AH23" s="100"/>
      <c r="AI23" s="100"/>
      <c r="AJ23" s="100"/>
      <c r="AK23" s="100"/>
      <c r="AL23" s="100"/>
      <c r="AM23" s="100"/>
      <c r="AN23" s="100"/>
      <c r="AO23" s="100"/>
      <c r="AP23" s="100"/>
      <c r="AQ23" s="101">
        <f>IF(Table1[[#This Row],[Criterion A]]="yes",2,IF(Table1[[#This Row],[Criterion A]]="somewhat",1,0))</f>
        <v>0</v>
      </c>
      <c r="AR23" s="97">
        <f>IF(Table1[[#This Row],[Criterion B]]="yes",2,IF(Table1[[#This Row],[Criterion B]]="somewhat",1,0))</f>
        <v>0</v>
      </c>
      <c r="AS23" s="97">
        <f>IF(Table1[[#This Row],[Criterion C]]="yes",2,IF(Table1[[#This Row],[Criterion C]]="somewhat",1,0))</f>
        <v>0</v>
      </c>
      <c r="AT23" s="97">
        <f>IF(Table1[[#This Row],[Criterion D]]="yes",2,IF(Table1[[#This Row],[Criterion D]]="somewhat",1,0))</f>
        <v>0</v>
      </c>
      <c r="AU23" s="97">
        <f>IF(Table1[[#This Row],[Criterion E]]="yes",2,IF(Table1[[#This Row],[Criterion E]]="somewhat",1,0))</f>
        <v>0</v>
      </c>
      <c r="AV23" s="97">
        <f>IF(Table1[[#This Row],[Criterion F]]="yes",2,IF(Table1[[#This Row],[Criterion F]]="somewhat",1,0))</f>
        <v>0</v>
      </c>
      <c r="AW23" s="97">
        <f>IF(Table1[[#This Row],[Criterion G]]="yes",2,IF(Table1[[#This Row],[Criterion G]]="somewhat",1,0))</f>
        <v>0</v>
      </c>
      <c r="AX23" s="97">
        <f>IF(Table1[[#This Row],[Criterion H]]="yes",2,IF(Table1[[#This Row],[Criterion H]]="somewhat",1,0))</f>
        <v>0</v>
      </c>
      <c r="AY23" s="97">
        <f>IF(Table1[[#This Row],[Criterion I]]="yes",2,IF(Table1[[#This Row],[Criterion I]]="somewhat",1,0))</f>
        <v>0</v>
      </c>
      <c r="AZ23" s="97">
        <f>IF(Table1[[#This Row],[Criterion J]]="yes",2,IF(Table1[[#This Row],[Criterion J]]="somewhat",1,0))</f>
        <v>0</v>
      </c>
      <c r="BA23"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23" s="97">
        <f>COUNTIF(Table1[[#This Row],[
Set A]:[
Set  B]],"*yes*")</f>
        <v>0</v>
      </c>
      <c r="BC23" s="97">
        <f>COUNTIF(Table1[[#This Row],[CMMI Primary Care First]:[
Core Quality Measures Collaborative Core Sets]],"*yes*")</f>
        <v>5</v>
      </c>
      <c r="BD23" s="97">
        <f>COUNTIF(Table1[[#This Row],[
CMS Hospital Value-Based Purchasing]:[
Joint Commission Performance  Measure List]],"*yes*")</f>
        <v>1</v>
      </c>
      <c r="BE23" s="97">
        <f>COUNTIF(Table1[[#This Row],[
Catalyst for Payment Reform Employer-Purchaser Measure Set]],"*yes*")</f>
        <v>0</v>
      </c>
      <c r="BF23" s="97">
        <f>COUNTIF(Table1[[#This Row],[
California AMP Medi-Cal Managed Care Measure Set]:[
Washington State Common Measure Set for Health Care Quality and Cost 
]],"*yes*")</f>
        <v>2</v>
      </c>
      <c r="BG23" s="26"/>
      <c r="BH23" s="97"/>
      <c r="BI23" s="97"/>
      <c r="BJ23" s="97"/>
      <c r="BK23" s="97"/>
      <c r="BL23" s="97"/>
      <c r="BM23" s="97"/>
      <c r="BN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(Ages 6-17) [Behavioral Health Core Set Measure]</v>
      </c>
      <c r="BP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(Ages 18+) [Behavioral Health Core Set Measure]</v>
      </c>
      <c r="BQ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(Behavioral Health)</v>
      </c>
      <c r="BW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Yes (FUH-30 and FUH-7)</v>
      </c>
      <c r="BY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(also stratify by REL)</v>
      </c>
      <c r="CD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4" spans="1:85" ht="369.75" customHeight="1">
      <c r="A24" s="94">
        <v>19</v>
      </c>
      <c r="B24" s="118" t="str">
        <f>IF(Table1[[#This Row],[NQF Number]]="NA"," ",IF(Table1[[#This Row],[NQF Number]]="No"," ",INDEX(Table48[[#All],[Measure Name]],MATCH(Table1[[#This Row],[NQF Number]],Table48[[#All],[NQF '#]],0))))</f>
        <v>Follow-Up Care for Children Prescribed ADHD Medication</v>
      </c>
      <c r="C24" s="122" t="s">
        <v>89</v>
      </c>
      <c r="D24" s="118" t="str">
        <f>IF(Table1[[#This Row],[NQF Number]]="NA"," ",IF(Table1[[#This Row],[NQF Number]]="No"," ",INDEX(Table48[[#All],[NQF Endorsement Status as of February 2023]],MATCH(Table1[[#This Row],[NQF Number]],Table48[[#All],[NQF '#]],0))))</f>
        <v>Endorsed</v>
      </c>
      <c r="E24" s="97" t="str">
        <f>IF(Table1[[#This Row],[NQF Number]]="NA"," ",IF(Table1[[#This Row],[NQF Number]]="No"," ",IF(INDEX(Table48[[#All],[Steward]],MATCH(Table1[[#This Row],[NQF Number]],Table48[[#All],[NQF '#]],0))=0,"",INDEX(Table48[[#All],[Steward]],MATCH(Table1[[#This Row],[NQF Number]],Table48[[#All],[NQF '#]],0)))))</f>
        <v>National Committee for Quality Assurance</v>
      </c>
      <c r="F24" s="97" t="str">
        <f>IF(Table1[[#This Row],[NQF Number]]="NA"," ",IF(Table1[[#This Row],[NQF Number]]="No"," ",IF(INDEX(Table48[[#All],[CMS Quality ID]],MATCH(Table1[[#This Row],[NQF Number]],Table48[[#All],[NQF '#]],0))=0,"",INDEX(Table48[[#All],[CMS Quality ID]],MATCH(Table1[[#This Row],[NQF Number]],Table48[[#All],[NQF '#]],0)))))</f>
        <v>366</v>
      </c>
      <c r="G24" s="96" t="str">
        <f>IF(Table1[[#This Row],[NQF Number]]="NA"," ",IF(Table1[[#This Row],[NQF Number]]="No"," ",IF(INDEX(Table48[[#All],[CMS eCQM ID as of March 2023]],MATCH(Table1[[#This Row],[NQF Number]],Table48[[#All],[NQF '#]],0))=0,"",INDEX(Table48[[#All],[CMS eCQM ID as of March 2023]],MATCH(Table1[[#This Row],[NQF Number]],Table48[[#All],[NQF '#]],0)))))</f>
        <v>CMS136v12</v>
      </c>
      <c r="H24" s="96" t="str">
        <f>IF(Table1[[#This Row],[NQF Number]]="NA"," ",IF(Table1[[#This Row],[NQF Number]]="No"," ",INDEX(Table48[[#All],[Description]],MATCH(Table1[[#This Row],[NQF Number]],Table48[[#All],[NQF '#]],0))))</f>
        <v>Percentage of children newly prescribed attention-deficit/hyperactivity disorder (ADHD) medication who had at least three follow-up care visits within a 10-month period, one of which was within 30 days of when the first ADHD medication was dispensed. Two rates are reported.
• Initiation Phase. The percentage of members 6–12 years of age as of the IPSD with an ambulatory prescription dispensed for ADHD medication, who had one follow-up visit with practitioner with prescribing authority during the 30-day Initiation Phase.
• Continuation and Maintenance (C&amp;M) Phase. The percentage of members 6–12 years of age as of the IPSD with an ambulatory prescription dispensed for ADHD medication, who remained on the medication for at least 210 days and who, in addition to the visit in the Initiation Phase, had at least two follow-up visits with a practitioner within 270 days (9 months) after the Initiation Phase ended.</v>
      </c>
      <c r="I24" s="97" t="str">
        <f>IF(Table1[[#This Row],[NQF Number]]="NA"," ",IF(Table1[[#This Row],[NQF Number]]="No"," ",INDEX(Table48[[#All],[Domain]],MATCH(Table1[[#This Row],[NQF Number]],Table48[[#All],[NQF '#]],0))))</f>
        <v>Medication Management</v>
      </c>
      <c r="J24" s="97" t="str">
        <f>IF(Table1[[#This Row],[NQF Number]]="NA"," ",IF(Table1[[#This Row],[NQF Number]]="No"," ",INDEX(Table48[[#All],[Condition]],MATCH(Table1[[#This Row],[NQF Number]],Table48[[#All],[NQF '#]],0))))</f>
        <v>Mental Health</v>
      </c>
      <c r="K24" s="97" t="str">
        <f>IF(Table1[[#This Row],[NQF Number]]="NA"," ",IF(Table1[[#This Row],[NQF Number]]="No"," ",INDEX(Table48[[#All],[Measure Type]],MATCH(Table1[[#This Row],[NQF Number]],Table48[[#All],[NQF '#]],0))))</f>
        <v>Process</v>
      </c>
      <c r="L24" s="97" t="str">
        <f>IF(Table1[[#This Row],[NQF Number]]="NA"," ",IF(Table1[[#This Row],[NQF Number]]="No"," ",INDEX(Table48[[#All],[Populations]],MATCH(Table1[[#This Row],[NQF Number]],Table48[[#All],[NQF '#]],0))))</f>
        <v>Pediatric</v>
      </c>
      <c r="M24" s="97" t="str">
        <f>IF(Table1[[#This Row],[NQF Number]]="NA"," ",IF(Table1[[#This Row],[NQF Number]]="No"," ",INDEX(Table48[[#All],[Data Source]],MATCH(Table1[[#This Row],[NQF Number]],Table48[[#All],[NQF '#]],0))))</f>
        <v>Claims</v>
      </c>
      <c r="N24" s="97" t="str">
        <f>IF(Table1[[#This Row],[NQF Number]]="NA"," ",IF(Table1[[#This Row],[NQF Number]]="No"," ",INDEX(Table48[[#All],[Disparities-sensitive Status]],MATCH(Table1[[#This Row],[NQF Number]],Table48[[#All],[NQF '#]],0))))</f>
        <v>Yes</v>
      </c>
      <c r="O24" s="97" t="s">
        <v>3797</v>
      </c>
      <c r="P24" s="26" t="s">
        <v>3794</v>
      </c>
      <c r="Q24" s="98"/>
      <c r="R24" s="98"/>
      <c r="S24" s="98"/>
      <c r="T24" s="96" t="s">
        <v>3819</v>
      </c>
      <c r="U24" s="98" t="s">
        <v>3816</v>
      </c>
      <c r="V24" s="99">
        <f>SUM(Table1[[#This Row],[Set A]:[Set J]])</f>
        <v>0</v>
      </c>
      <c r="W24" s="100"/>
      <c r="X24" s="100"/>
      <c r="Y24" s="100"/>
      <c r="Z24" s="100"/>
      <c r="AA24" s="100"/>
      <c r="AB24" s="100"/>
      <c r="AC24" s="100"/>
      <c r="AD24" s="100"/>
      <c r="AE24" s="100"/>
      <c r="AF24" s="100"/>
      <c r="AG24" s="100"/>
      <c r="AH24" s="100"/>
      <c r="AI24" s="100"/>
      <c r="AJ24" s="100"/>
      <c r="AK24" s="100"/>
      <c r="AL24" s="100"/>
      <c r="AM24" s="100"/>
      <c r="AN24" s="100"/>
      <c r="AO24" s="100"/>
      <c r="AP24" s="100"/>
      <c r="AQ24" s="101">
        <f>IF(Table1[[#This Row],[Criterion A]]="yes",2,IF(Table1[[#This Row],[Criterion A]]="somewhat",1,0))</f>
        <v>0</v>
      </c>
      <c r="AR24" s="97">
        <f>IF(Table1[[#This Row],[Criterion B]]="yes",2,IF(Table1[[#This Row],[Criterion B]]="somewhat",1,0))</f>
        <v>0</v>
      </c>
      <c r="AS24" s="97">
        <f>IF(Table1[[#This Row],[Criterion C]]="yes",2,IF(Table1[[#This Row],[Criterion C]]="somewhat",1,0))</f>
        <v>0</v>
      </c>
      <c r="AT24" s="97">
        <f>IF(Table1[[#This Row],[Criterion D]]="yes",2,IF(Table1[[#This Row],[Criterion D]]="somewhat",1,0))</f>
        <v>0</v>
      </c>
      <c r="AU24" s="97">
        <f>IF(Table1[[#This Row],[Criterion E]]="yes",2,IF(Table1[[#This Row],[Criterion E]]="somewhat",1,0))</f>
        <v>0</v>
      </c>
      <c r="AV24" s="97">
        <f>IF(Table1[[#This Row],[Criterion F]]="yes",2,IF(Table1[[#This Row],[Criterion F]]="somewhat",1,0))</f>
        <v>0</v>
      </c>
      <c r="AW24" s="97">
        <f>IF(Table1[[#This Row],[Criterion G]]="yes",2,IF(Table1[[#This Row],[Criterion G]]="somewhat",1,0))</f>
        <v>0</v>
      </c>
      <c r="AX24" s="97">
        <f>IF(Table1[[#This Row],[Criterion H]]="yes",2,IF(Table1[[#This Row],[Criterion H]]="somewhat",1,0))</f>
        <v>0</v>
      </c>
      <c r="AY24" s="97">
        <f>IF(Table1[[#This Row],[Criterion I]]="yes",2,IF(Table1[[#This Row],[Criterion I]]="somewhat",1,0))</f>
        <v>0</v>
      </c>
      <c r="AZ24" s="97">
        <f>IF(Table1[[#This Row],[Criterion J]]="yes",2,IF(Table1[[#This Row],[Criterion J]]="somewhat",1,0))</f>
        <v>0</v>
      </c>
      <c r="BA24"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5</v>
      </c>
      <c r="BB24" s="97">
        <f>COUNTIF(Table1[[#This Row],[
Set A]:[
Set  B]],"*yes*")</f>
        <v>0</v>
      </c>
      <c r="BC24" s="97">
        <f>COUNTIF(Table1[[#This Row],[CMMI Primary Care First]:[
Core Quality Measures Collaborative Core Sets]],"*yes*")</f>
        <v>4</v>
      </c>
      <c r="BD24" s="97">
        <f>COUNTIF(Table1[[#This Row],[
CMS Hospital Value-Based Purchasing]:[
Joint Commission Performance  Measure List]],"*yes*")</f>
        <v>0</v>
      </c>
      <c r="BE24" s="97">
        <f>COUNTIF(Table1[[#This Row],[
Catalyst for Payment Reform Employer-Purchaser Measure Set]],"*yes*")</f>
        <v>0</v>
      </c>
      <c r="BF24" s="97">
        <f>COUNTIF(Table1[[#This Row],[
California AMP Medi-Cal Managed Care Measure Set]:[
Washington State Common Measure Set for Health Care Quality and Cost 
]],"*yes*")</f>
        <v>1</v>
      </c>
      <c r="BG24" s="26"/>
      <c r="BH24" s="97"/>
      <c r="BI24" s="97"/>
      <c r="BJ24" s="97"/>
      <c r="BK24" s="97"/>
      <c r="BL24" s="97"/>
      <c r="BM24" s="97"/>
      <c r="BN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[Behavioral Health Core Set Measure]</v>
      </c>
      <c r="BP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(Behavioral Health)</v>
      </c>
      <c r="BW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5" spans="1:85" ht="139.5" customHeight="1">
      <c r="A25" s="119">
        <v>20</v>
      </c>
      <c r="B25" s="39" t="str">
        <f>IF(Table1[[#This Row],[NQF Number]]="NA"," ",IF(Table1[[#This Row],[NQF Number]]="No"," ",INDEX(Table48[[#All],[Measure Name]],MATCH(Table1[[#This Row],[NQF Number]],Table48[[#All],[NQF '#]],0))))</f>
        <v>Immunizations for Adolescents</v>
      </c>
      <c r="C25" s="123" t="s">
        <v>152</v>
      </c>
      <c r="D25" s="39" t="str">
        <f>IF(Table1[[#This Row],[NQF Number]]="NA"," ",IF(Table1[[#This Row],[NQF Number]]="No"," ",INDEX(Table48[[#All],[NQF Endorsement Status as of February 2023]],MATCH(Table1[[#This Row],[NQF Number]],Table48[[#All],[NQF '#]],0))))</f>
        <v>Endorsed</v>
      </c>
      <c r="E25" s="25" t="str">
        <f>IF(Table1[[#This Row],[NQF Number]]="NA"," ",IF(Table1[[#This Row],[NQF Number]]="No"," ",IF(INDEX(Table48[[#All],[Steward]],MATCH(Table1[[#This Row],[NQF Number]],Table48[[#All],[NQF '#]],0))=0,"",INDEX(Table48[[#All],[Steward]],MATCH(Table1[[#This Row],[NQF Number]],Table48[[#All],[NQF '#]],0)))))</f>
        <v>National Committee for Quality Assurance</v>
      </c>
      <c r="F25" s="25" t="str">
        <f>IF(Table1[[#This Row],[NQF Number]]="NA"," ",IF(Table1[[#This Row],[NQF Number]]="No"," ",IF(INDEX(Table48[[#All],[CMS Quality ID]],MATCH(Table1[[#This Row],[NQF Number]],Table48[[#All],[NQF '#]],0))=0,"",INDEX(Table48[[#All],[CMS Quality ID]],MATCH(Table1[[#This Row],[NQF Number]],Table48[[#All],[NQF '#]],0)))))</f>
        <v>394</v>
      </c>
      <c r="G25" s="25" t="str">
        <f>IF(Table1[[#This Row],[NQF Number]]="NA"," ",IF(Table1[[#This Row],[NQF Number]]="No"," ",IF(INDEX(Table48[[#All],[CMS eCQM ID as of March 2023]],MATCH(Table1[[#This Row],[NQF Number]],Table48[[#All],[NQF '#]],0))=0,"",INDEX(Table48[[#All],[CMS eCQM ID as of March 2023]],MATCH(Table1[[#This Row],[NQF Number]],Table48[[#All],[NQF '#]],0)))))</f>
        <v/>
      </c>
      <c r="H25" s="25" t="str">
        <f>IF(Table1[[#This Row],[NQF Number]]="NA"," ",IF(Table1[[#This Row],[NQF Number]]="No"," ",INDEX(Table48[[#All],[Description]],MATCH(Table1[[#This Row],[NQF Number]],Table48[[#All],[NQF '#]],0))))</f>
        <v>Percentage of adolescents 13 years of age who had one dose of meningococcal conjugate vaccine, one tetanus, diphtheria toxoids and acellular pertussis (Tdap) vaccine, and have completed the human papillomavirus (HPV) vaccine series by their 13th birthday. The measure calculates a rate for each vaccine and two combination rates.</v>
      </c>
      <c r="I25" s="25" t="str">
        <f>IF(Table1[[#This Row],[NQF Number]]="NA"," ",IF(Table1[[#This Row],[NQF Number]]="No"," ",INDEX(Table48[[#All],[Domain]],MATCH(Table1[[#This Row],[NQF Number]],Table48[[#All],[NQF '#]],0))))</f>
        <v>Prevention/Early Detection</v>
      </c>
      <c r="J25" s="25" t="str">
        <f>IF(Table1[[#This Row],[NQF Number]]="NA"," ",IF(Table1[[#This Row],[NQF Number]]="No"," ",INDEX(Table48[[#All],[Condition]],MATCH(Table1[[#This Row],[NQF Number]],Table48[[#All],[NQF '#]],0))))</f>
        <v>Infectious Disease</v>
      </c>
      <c r="K25" s="26" t="str">
        <f>IF(Table1[[#This Row],[NQF Number]]="NA"," ",IF(Table1[[#This Row],[NQF Number]]="No"," ",INDEX(Table48[[#All],[Measure Type]],MATCH(Table1[[#This Row],[NQF Number]],Table48[[#All],[NQF '#]],0))))</f>
        <v>Process</v>
      </c>
      <c r="L25" s="25" t="str">
        <f>IF(Table1[[#This Row],[NQF Number]]="NA"," ",IF(Table1[[#This Row],[NQF Number]]="No"," ",INDEX(Table48[[#All],[Populations]],MATCH(Table1[[#This Row],[NQF Number]],Table48[[#All],[NQF '#]],0))))</f>
        <v>Adolescent</v>
      </c>
      <c r="M25" s="26" t="str">
        <f>IF(Table1[[#This Row],[NQF Number]]="NA"," ",IF(Table1[[#This Row],[NQF Number]]="No"," ",INDEX(Table48[[#All],[Data Source]],MATCH(Table1[[#This Row],[NQF Number]],Table48[[#All],[NQF '#]],0))))</f>
        <v>Claims/Clinical Data</v>
      </c>
      <c r="N25" s="26">
        <f>IF(Table1[[#This Row],[NQF Number]]="NA"," ",IF(Table1[[#This Row],[NQF Number]]="No"," ",INDEX(Table48[[#All],[Disparities-sensitive Status]],MATCH(Table1[[#This Row],[NQF Number]],Table48[[#All],[NQF '#]],0))))</f>
        <v>0</v>
      </c>
      <c r="O25" s="146" t="s">
        <v>3796</v>
      </c>
      <c r="P25" s="26" t="s">
        <v>3794</v>
      </c>
      <c r="Q25" s="27" t="s">
        <v>3821</v>
      </c>
      <c r="R25" s="27"/>
      <c r="S25" s="27"/>
      <c r="T25" s="96" t="s">
        <v>3812</v>
      </c>
      <c r="U25" s="98" t="s">
        <v>3816</v>
      </c>
      <c r="V25" s="99">
        <f>SUM(Table1[[#This Row],[Set A]:[Set J]])</f>
        <v>0</v>
      </c>
      <c r="W25" s="100"/>
      <c r="X25" s="100"/>
      <c r="Y25" s="100"/>
      <c r="Z25" s="100"/>
      <c r="AA25" s="100"/>
      <c r="AB25" s="100"/>
      <c r="AC25" s="100"/>
      <c r="AD25" s="100"/>
      <c r="AE25" s="100"/>
      <c r="AF25" s="100"/>
      <c r="AG25" s="100"/>
      <c r="AH25" s="100"/>
      <c r="AI25" s="100"/>
      <c r="AJ25" s="100"/>
      <c r="AK25" s="100"/>
      <c r="AL25" s="100"/>
      <c r="AM25" s="100"/>
      <c r="AN25" s="100"/>
      <c r="AO25" s="100"/>
      <c r="AP25" s="100"/>
      <c r="AQ25" s="28">
        <f>IF(Table1[[#This Row],[Criterion A]]="yes",2,IF(Table1[[#This Row],[Criterion A]]="somewhat",1,0))</f>
        <v>0</v>
      </c>
      <c r="AR25" s="26">
        <f>IF(Table1[[#This Row],[Criterion B]]="yes",2,IF(Table1[[#This Row],[Criterion B]]="somewhat",1,0))</f>
        <v>0</v>
      </c>
      <c r="AS25" s="26">
        <f>IF(Table1[[#This Row],[Criterion C]]="yes",2,IF(Table1[[#This Row],[Criterion C]]="somewhat",1,0))</f>
        <v>0</v>
      </c>
      <c r="AT25" s="26">
        <f>IF(Table1[[#This Row],[Criterion D]]="yes",2,IF(Table1[[#This Row],[Criterion D]]="somewhat",1,0))</f>
        <v>0</v>
      </c>
      <c r="AU25" s="26">
        <f>IF(Table1[[#This Row],[Criterion E]]="yes",2,IF(Table1[[#This Row],[Criterion E]]="somewhat",1,0))</f>
        <v>0</v>
      </c>
      <c r="AV25" s="26">
        <f>IF(Table1[[#This Row],[Criterion F]]="yes",2,IF(Table1[[#This Row],[Criterion F]]="somewhat",1,0))</f>
        <v>0</v>
      </c>
      <c r="AW25" s="26">
        <f>IF(Table1[[#This Row],[Criterion G]]="yes",2,IF(Table1[[#This Row],[Criterion G]]="somewhat",1,0))</f>
        <v>0</v>
      </c>
      <c r="AX25" s="26">
        <f>IF(Table1[[#This Row],[Criterion H]]="yes",2,IF(Table1[[#This Row],[Criterion H]]="somewhat",1,0))</f>
        <v>0</v>
      </c>
      <c r="AY25" s="26">
        <f>IF(Table1[[#This Row],[Criterion I]]="yes",2,IF(Table1[[#This Row],[Criterion I]]="somewhat",1,0))</f>
        <v>0</v>
      </c>
      <c r="AZ25" s="26">
        <f>IF(Table1[[#This Row],[Criterion J]]="yes",2,IF(Table1[[#This Row],[Criterion J]]="somewhat",1,0))</f>
        <v>0</v>
      </c>
      <c r="BA25"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9</v>
      </c>
      <c r="BB25" s="97">
        <f>COUNTIF(Table1[[#This Row],[
Set A]:[
Set  B]],"*yes*")</f>
        <v>0</v>
      </c>
      <c r="BC25" s="97">
        <f>COUNTIF(Table1[[#This Row],[CMMI Primary Care First]:[
Core Quality Measures Collaborative Core Sets]],"*yes*")</f>
        <v>3</v>
      </c>
      <c r="BD25" s="97">
        <f>COUNTIF(Table1[[#This Row],[
CMS Hospital Value-Based Purchasing]:[
Joint Commission Performance  Measure List]],"*yes*")</f>
        <v>0</v>
      </c>
      <c r="BE25" s="97">
        <f>COUNTIF(Table1[[#This Row],[
Catalyst for Payment Reform Employer-Purchaser Measure Set]],"*yes*")</f>
        <v>0</v>
      </c>
      <c r="BF25" s="97">
        <f>COUNTIF(Table1[[#This Row],[
California AMP Medi-Cal Managed Care Measure Set]:[
Washington State Common Measure Set for Health Care Quality and Cost 
]],"*yes*")</f>
        <v>6</v>
      </c>
      <c r="BG25" s="26"/>
      <c r="BH25" s="26"/>
      <c r="BI25" s="26"/>
      <c r="BJ25" s="26"/>
      <c r="BK25" s="26"/>
      <c r="BL25" s="26"/>
      <c r="BM25" s="26"/>
      <c r="BN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v>
      </c>
      <c r="BP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v>
      </c>
      <c r="BW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 (Combo 2)</v>
      </c>
      <c r="CB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(Combo 2) (Menu)</v>
      </c>
      <c r="CC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(Combo 2)</v>
      </c>
      <c r="CD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Yes (Combo 2)</v>
      </c>
      <c r="CE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(Menu - Combo 2)</v>
      </c>
      <c r="CF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6" spans="1:85" ht="159.75" customHeight="1">
      <c r="A26" s="94">
        <v>21</v>
      </c>
      <c r="B26" s="39" t="s">
        <v>3823</v>
      </c>
      <c r="C26" s="124" t="s">
        <v>97</v>
      </c>
      <c r="D26" s="39" t="s">
        <v>97</v>
      </c>
      <c r="E26" s="25" t="s">
        <v>1925</v>
      </c>
      <c r="F26" s="25" t="s">
        <v>3634</v>
      </c>
      <c r="G26" s="25" t="s">
        <v>3634</v>
      </c>
      <c r="H26" s="25" t="s">
        <v>3348</v>
      </c>
      <c r="I26" s="25" t="s">
        <v>1846</v>
      </c>
      <c r="J26" s="25" t="s">
        <v>1856</v>
      </c>
      <c r="K26" s="26" t="s">
        <v>1844</v>
      </c>
      <c r="L26" s="25" t="s">
        <v>2134</v>
      </c>
      <c r="M26" s="26" t="s">
        <v>1717</v>
      </c>
      <c r="N26" s="26" t="s">
        <v>3634</v>
      </c>
      <c r="O26" s="97" t="s">
        <v>3797</v>
      </c>
      <c r="P26" s="26" t="s">
        <v>3794</v>
      </c>
      <c r="Q26" s="27" t="s">
        <v>3822</v>
      </c>
      <c r="R26" s="27"/>
      <c r="S26" s="27"/>
      <c r="T26" s="96" t="s">
        <v>3813</v>
      </c>
      <c r="U26" s="98" t="s">
        <v>3816</v>
      </c>
      <c r="V26" s="99">
        <f>SUM(Table1[[#This Row],[Set A]:[Set J]])</f>
        <v>0</v>
      </c>
      <c r="W26" s="100"/>
      <c r="X26" s="100"/>
      <c r="Y26" s="100"/>
      <c r="Z26" s="100"/>
      <c r="AA26" s="100"/>
      <c r="AB26" s="100"/>
      <c r="AC26" s="100"/>
      <c r="AD26" s="100"/>
      <c r="AE26" s="100"/>
      <c r="AF26" s="100"/>
      <c r="AG26" s="100"/>
      <c r="AH26" s="100"/>
      <c r="AI26" s="100"/>
      <c r="AJ26" s="100"/>
      <c r="AK26" s="100"/>
      <c r="AL26" s="100"/>
      <c r="AM26" s="100"/>
      <c r="AN26" s="100"/>
      <c r="AO26" s="100"/>
      <c r="AP26" s="100"/>
      <c r="AQ26" s="28">
        <f>IF(Table1[[#This Row],[Criterion A]]="yes",2,IF(Table1[[#This Row],[Criterion A]]="somewhat",1,0))</f>
        <v>0</v>
      </c>
      <c r="AR26" s="26">
        <f>IF(Table1[[#This Row],[Criterion B]]="yes",2,IF(Table1[[#This Row],[Criterion B]]="somewhat",1,0))</f>
        <v>0</v>
      </c>
      <c r="AS26" s="26">
        <f>IF(Table1[[#This Row],[Criterion C]]="yes",2,IF(Table1[[#This Row],[Criterion C]]="somewhat",1,0))</f>
        <v>0</v>
      </c>
      <c r="AT26" s="26">
        <f>IF(Table1[[#This Row],[Criterion D]]="yes",2,IF(Table1[[#This Row],[Criterion D]]="somewhat",1,0))</f>
        <v>0</v>
      </c>
      <c r="AU26" s="26">
        <f>IF(Table1[[#This Row],[Criterion E]]="yes",2,IF(Table1[[#This Row],[Criterion E]]="somewhat",1,0))</f>
        <v>0</v>
      </c>
      <c r="AV26" s="26">
        <f>IF(Table1[[#This Row],[Criterion F]]="yes",2,IF(Table1[[#This Row],[Criterion F]]="somewhat",1,0))</f>
        <v>0</v>
      </c>
      <c r="AW26" s="26">
        <f>IF(Table1[[#This Row],[Criterion G]]="yes",2,IF(Table1[[#This Row],[Criterion G]]="somewhat",1,0))</f>
        <v>0</v>
      </c>
      <c r="AX26" s="26">
        <f>IF(Table1[[#This Row],[Criterion H]]="yes",2,IF(Table1[[#This Row],[Criterion H]]="somewhat",1,0))</f>
        <v>0</v>
      </c>
      <c r="AY26" s="26">
        <f>IF(Table1[[#This Row],[Criterion I]]="yes",2,IF(Table1[[#This Row],[Criterion I]]="somewhat",1,0))</f>
        <v>0</v>
      </c>
      <c r="AZ26" s="26">
        <f>IF(Table1[[#This Row],[Criterion J]]="yes",2,IF(Table1[[#This Row],[Criterion J]]="somewhat",1,0))</f>
        <v>0</v>
      </c>
      <c r="BA26"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3</v>
      </c>
      <c r="BB26" s="97">
        <f>COUNTIF(Table1[[#This Row],[
Set A]:[
Set  B]],"*yes*")</f>
        <v>0</v>
      </c>
      <c r="BC26" s="97">
        <f>COUNTIF(Table1[[#This Row],[CMMI Primary Care First]:[
Core Quality Measures Collaborative Core Sets]],"*yes*")</f>
        <v>1</v>
      </c>
      <c r="BD26" s="97">
        <f>COUNTIF(Table1[[#This Row],[
CMS Hospital Value-Based Purchasing]:[
Joint Commission Performance  Measure List]],"*yes*")</f>
        <v>0</v>
      </c>
      <c r="BE26" s="97">
        <f>COUNTIF(Table1[[#This Row],[
Catalyst for Payment Reform Employer-Purchaser Measure Set]],"*yes*")</f>
        <v>0</v>
      </c>
      <c r="BF26" s="97">
        <f>COUNTIF(Table1[[#This Row],[
California AMP Medi-Cal Managed Care Measure Set]:[
Washington State Common Measure Set for Health Care Quality and Cost 
]],"*yes*")</f>
        <v>2</v>
      </c>
      <c r="BG26" s="26"/>
      <c r="BH26" s="26"/>
      <c r="BI26" s="26"/>
      <c r="BJ26" s="26"/>
      <c r="BK26" s="26"/>
      <c r="BL26" s="26"/>
      <c r="BM26" s="26"/>
      <c r="BN26" s="97" t="s">
        <v>3634</v>
      </c>
      <c r="BO26" s="97" t="s">
        <v>3634</v>
      </c>
      <c r="BP26" s="97" t="s">
        <v>3634</v>
      </c>
      <c r="BQ26" s="97" t="s">
        <v>3634</v>
      </c>
      <c r="BR26" s="97" t="s">
        <v>3634</v>
      </c>
      <c r="BS26" s="97" t="s">
        <v>2106</v>
      </c>
      <c r="BT26" s="97" t="s">
        <v>3634</v>
      </c>
      <c r="BU26" s="97" t="s">
        <v>3634</v>
      </c>
      <c r="BV26" s="97" t="s">
        <v>3634</v>
      </c>
      <c r="BW26" s="97" t="s">
        <v>3634</v>
      </c>
      <c r="BX26" s="97" t="s">
        <v>3634</v>
      </c>
      <c r="BY26" s="97" t="s">
        <v>3634</v>
      </c>
      <c r="BZ26" s="97" t="s">
        <v>3634</v>
      </c>
      <c r="CA26" s="97" t="s">
        <v>3634</v>
      </c>
      <c r="CB26" s="97" t="s">
        <v>3634</v>
      </c>
      <c r="CC26" s="97" t="s">
        <v>3634</v>
      </c>
      <c r="CD26" s="97" t="s">
        <v>3634</v>
      </c>
      <c r="CE26" s="97" t="s">
        <v>3634</v>
      </c>
      <c r="CF26" s="97" t="s">
        <v>3578</v>
      </c>
      <c r="CG26" s="97" t="s">
        <v>1</v>
      </c>
    </row>
    <row r="27" spans="1:85" ht="91.5" customHeight="1">
      <c r="A27" s="119">
        <v>22</v>
      </c>
      <c r="B27" s="95" t="str">
        <f>IF(Table1[[#This Row],[NQF Number]]="NA"," ",IF(Table1[[#This Row],[NQF Number]]="No"," ",INDEX(Table48[[#All],[Measure Name]],MATCH(Table1[[#This Row],[NQF Number]],Table48[[#All],[NQF '#]],0))))</f>
        <v>Metabolic Monitoring for Children and Adolescents on Antipsychotics</v>
      </c>
      <c r="C27" s="122" t="s">
        <v>2338</v>
      </c>
      <c r="D27" s="95" t="str">
        <f>IF(Table1[[#This Row],[NQF Number]]="NA"," ",IF(Table1[[#This Row],[NQF Number]]="No"," ",INDEX(Table48[[#All],[NQF Endorsement Status as of February 2023]],MATCH(Table1[[#This Row],[NQF Number]],Table48[[#All],[NQF '#]],0))))</f>
        <v>Endorsed</v>
      </c>
      <c r="E27" s="96" t="str">
        <f>IF(Table1[[#This Row],[NQF Number]]="NA"," ",IF(Table1[[#This Row],[NQF Number]]="No"," ",IF(INDEX(Table48[[#All],[Steward]],MATCH(Table1[[#This Row],[NQF Number]],Table48[[#All],[NQF '#]],0))=0,"",INDEX(Table48[[#All],[Steward]],MATCH(Table1[[#This Row],[NQF Number]],Table48[[#All],[NQF '#]],0)))))</f>
        <v>National Committee for Quality Assurance</v>
      </c>
      <c r="F27" s="96" t="str">
        <f>IF(Table1[[#This Row],[NQF Number]]="NA"," ",IF(Table1[[#This Row],[NQF Number]]="No"," ",IF(INDEX(Table48[[#All],[CMS Quality ID]],MATCH(Table1[[#This Row],[NQF Number]],Table48[[#All],[NQF '#]],0))=0,"",INDEX(Table48[[#All],[CMS Quality ID]],MATCH(Table1[[#This Row],[NQF Number]],Table48[[#All],[NQF '#]],0)))))</f>
        <v/>
      </c>
      <c r="G27" s="96" t="str">
        <f>IF(Table1[[#This Row],[NQF Number]]="NA"," ",IF(Table1[[#This Row],[NQF Number]]="No"," ",IF(INDEX(Table48[[#All],[CMS eCQM ID as of March 2023]],MATCH(Table1[[#This Row],[NQF Number]],Table48[[#All],[NQF '#]],0))=0,"",INDEX(Table48[[#All],[CMS eCQM ID as of March 2023]],MATCH(Table1[[#This Row],[NQF Number]],Table48[[#All],[NQF '#]],0)))))</f>
        <v/>
      </c>
      <c r="H27" s="96" t="str">
        <f>IF(Table1[[#This Row],[NQF Number]]="NA"," ",IF(Table1[[#This Row],[NQF Number]]="No"," ",INDEX(Table48[[#All],[Description]],MATCH(Table1[[#This Row],[NQF Number]],Table48[[#All],[NQF '#]],0))))</f>
        <v>Percentage of children and adolescents 1–17 years of age who had two or more antipsychotic prescriptions and had metabolic testing</v>
      </c>
      <c r="I27" s="25" t="str">
        <f>IF(Table1[[#This Row],[NQF Number]]="NA"," ",IF(Table1[[#This Row],[NQF Number]]="No"," ",INDEX(Table48[[#All],[Domain]],MATCH(Table1[[#This Row],[NQF Number]],Table48[[#All],[NQF '#]],0))))</f>
        <v>Medication Management</v>
      </c>
      <c r="J27" s="25" t="str">
        <f>IF(Table1[[#This Row],[NQF Number]]="NA"," ",IF(Table1[[#This Row],[NQF Number]]="No"," ",INDEX(Table48[[#All],[Condition]],MATCH(Table1[[#This Row],[NQF Number]],Table48[[#All],[NQF '#]],0))))</f>
        <v>Mental Health</v>
      </c>
      <c r="K27" s="26" t="str">
        <f>IF(Table1[[#This Row],[NQF Number]]="NA"," ",IF(Table1[[#This Row],[NQF Number]]="No"," ",INDEX(Table48[[#All],[Measure Type]],MATCH(Table1[[#This Row],[NQF Number]],Table48[[#All],[NQF '#]],0))))</f>
        <v>Process</v>
      </c>
      <c r="L27" s="25" t="str">
        <f>IF(Table1[[#This Row],[NQF Number]]="NA"," ",IF(Table1[[#This Row],[NQF Number]]="No"," ",INDEX(Table48[[#All],[Populations]],MATCH(Table1[[#This Row],[NQF Number]],Table48[[#All],[NQF '#]],0))))</f>
        <v>Pediatric</v>
      </c>
      <c r="M27" s="97" t="str">
        <f>IF(Table1[[#This Row],[NQF Number]]="NA"," ",IF(Table1[[#This Row],[NQF Number]]="No"," ",INDEX(Table48[[#All],[Data Source]],MATCH(Table1[[#This Row],[NQF Number]],Table48[[#All],[NQF '#]],0))))</f>
        <v>Claims</v>
      </c>
      <c r="N27" s="97" t="str">
        <f>IF(Table1[[#This Row],[NQF Number]]="NA"," ",IF(Table1[[#This Row],[NQF Number]]="No"," ",INDEX(Table48[[#All],[Disparities-sensitive Status]],MATCH(Table1[[#This Row],[NQF Number]],Table48[[#All],[NQF '#]],0))))</f>
        <v>Yes</v>
      </c>
      <c r="O27" s="97" t="s">
        <v>3797</v>
      </c>
      <c r="P27" s="97" t="s">
        <v>3794</v>
      </c>
      <c r="Q27" s="98"/>
      <c r="R27" s="98"/>
      <c r="S27" s="98"/>
      <c r="T27" s="96" t="s">
        <v>3806</v>
      </c>
      <c r="U27" s="98" t="s">
        <v>3816</v>
      </c>
      <c r="V27" s="99">
        <f>SUM(Table1[[#This Row],[Set A]:[Set J]])</f>
        <v>0</v>
      </c>
      <c r="W27" s="100"/>
      <c r="X27" s="100"/>
      <c r="Y27" s="100"/>
      <c r="Z27" s="100"/>
      <c r="AA27" s="100"/>
      <c r="AB27" s="100"/>
      <c r="AC27" s="100"/>
      <c r="AD27" s="100"/>
      <c r="AE27" s="100"/>
      <c r="AF27" s="100"/>
      <c r="AG27" s="100"/>
      <c r="AH27" s="100"/>
      <c r="AI27" s="100"/>
      <c r="AJ27" s="100"/>
      <c r="AK27" s="100"/>
      <c r="AL27" s="100"/>
      <c r="AM27" s="100"/>
      <c r="AN27" s="100"/>
      <c r="AO27" s="100"/>
      <c r="AP27" s="100"/>
      <c r="AQ27" s="101">
        <f>IF(Table1[[#This Row],[Criterion A]]="yes",2,IF(Table1[[#This Row],[Criterion A]]="somewhat",1,0))</f>
        <v>0</v>
      </c>
      <c r="AR27" s="97">
        <f>IF(Table1[[#This Row],[Criterion B]]="yes",2,IF(Table1[[#This Row],[Criterion B]]="somewhat",1,0))</f>
        <v>0</v>
      </c>
      <c r="AS27" s="97">
        <f>IF(Table1[[#This Row],[Criterion C]]="yes",2,IF(Table1[[#This Row],[Criterion C]]="somewhat",1,0))</f>
        <v>0</v>
      </c>
      <c r="AT27" s="97">
        <f>IF(Table1[[#This Row],[Criterion D]]="yes",2,IF(Table1[[#This Row],[Criterion D]]="somewhat",1,0))</f>
        <v>0</v>
      </c>
      <c r="AU27" s="97">
        <f>IF(Table1[[#This Row],[Criterion E]]="yes",2,IF(Table1[[#This Row],[Criterion E]]="somewhat",1,0))</f>
        <v>0</v>
      </c>
      <c r="AV27" s="97">
        <f>IF(Table1[[#This Row],[Criterion F]]="yes",2,IF(Table1[[#This Row],[Criterion F]]="somewhat",1,0))</f>
        <v>0</v>
      </c>
      <c r="AW27" s="97">
        <f>IF(Table1[[#This Row],[Criterion G]]="yes",2,IF(Table1[[#This Row],[Criterion G]]="somewhat",1,0))</f>
        <v>0</v>
      </c>
      <c r="AX27" s="97">
        <f>IF(Table1[[#This Row],[Criterion H]]="yes",2,IF(Table1[[#This Row],[Criterion H]]="somewhat",1,0))</f>
        <v>0</v>
      </c>
      <c r="AY27" s="97">
        <f>IF(Table1[[#This Row],[Criterion I]]="yes",2,IF(Table1[[#This Row],[Criterion I]]="somewhat",1,0))</f>
        <v>0</v>
      </c>
      <c r="AZ27" s="97">
        <f>IF(Table1[[#This Row],[Criterion J]]="yes",2,IF(Table1[[#This Row],[Criterion J]]="somewhat",1,0))</f>
        <v>0</v>
      </c>
      <c r="BA27"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3</v>
      </c>
      <c r="BB27" s="97">
        <f>COUNTIF(Table1[[#This Row],[
Set A]:[
Set  B]],"*yes*")</f>
        <v>0</v>
      </c>
      <c r="BC27" s="97">
        <f>COUNTIF(Table1[[#This Row],[CMMI Primary Care First]:[
Core Quality Measures Collaborative Core Sets]],"*yes*")</f>
        <v>2</v>
      </c>
      <c r="BD27" s="97">
        <f>COUNTIF(Table1[[#This Row],[
CMS Hospital Value-Based Purchasing]:[
Joint Commission Performance  Measure List]],"*yes*")</f>
        <v>0</v>
      </c>
      <c r="BE27" s="97">
        <f>COUNTIF(Table1[[#This Row],[
Catalyst for Payment Reform Employer-Purchaser Measure Set]],"*yes*")</f>
        <v>0</v>
      </c>
      <c r="BF27" s="97">
        <f>COUNTIF(Table1[[#This Row],[
California AMP Medi-Cal Managed Care Measure Set]:[
Washington State Common Measure Set for Health Care Quality and Cost 
]],"*yes*")</f>
        <v>1</v>
      </c>
      <c r="BG27" s="26"/>
      <c r="BH27" s="97"/>
      <c r="BI27" s="97"/>
      <c r="BJ27" s="97"/>
      <c r="BK27" s="97"/>
      <c r="BL27" s="97"/>
      <c r="BM27" s="97"/>
      <c r="BN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[Behavioral Health Core Set Measure]</v>
      </c>
      <c r="BP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(Behavioral Health)</v>
      </c>
      <c r="BW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8" spans="1:85" ht="118.5" customHeight="1">
      <c r="A28" s="94">
        <v>23</v>
      </c>
      <c r="B28" s="118" t="str">
        <f>IF(Table1[[#This Row],[NQF Number]]="NA"," ",IF(Table1[[#This Row],[NQF Number]]="No"," ",INDEX(Table48[[#All],[Measure Name]],MATCH(Table1[[#This Row],[NQF Number]],Table48[[#All],[NQF '#]],0))))</f>
        <v>Screening for Depression and Follow-Up Plan</v>
      </c>
      <c r="C28" s="122" t="s">
        <v>43</v>
      </c>
      <c r="D28" s="118" t="str">
        <f>IF(Table1[[#This Row],[NQF Number]]="NA"," ",IF(Table1[[#This Row],[NQF Number]]="No"," ",INDEX(Table48[[#All],[NQF Endorsement Status as of February 2023]],MATCH(Table1[[#This Row],[NQF Number]],Table48[[#All],[NQF '#]],0))))</f>
        <v>No Longer Endorsed</v>
      </c>
      <c r="E28" s="97" t="str">
        <f>IF(Table1[[#This Row],[NQF Number]]="NA"," ",IF(Table1[[#This Row],[NQF Number]]="No"," ",IF(INDEX(Table48[[#All],[Steward]],MATCH(Table1[[#This Row],[NQF Number]],Table48[[#All],[NQF '#]],0))=0,"",INDEX(Table48[[#All],[Steward]],MATCH(Table1[[#This Row],[NQF Number]],Table48[[#All],[NQF '#]],0)))))</f>
        <v>Centers for Medicare &amp; Medicaid Services</v>
      </c>
      <c r="F28" s="97" t="str">
        <f>IF(Table1[[#This Row],[NQF Number]]="NA"," ",IF(Table1[[#This Row],[NQF Number]]="No"," ",IF(INDEX(Table48[[#All],[CMS Quality ID]],MATCH(Table1[[#This Row],[NQF Number]],Table48[[#All],[NQF '#]],0))=0,"",INDEX(Table48[[#All],[CMS Quality ID]],MATCH(Table1[[#This Row],[NQF Number]],Table48[[#All],[NQF '#]],0)))))</f>
        <v>134</v>
      </c>
      <c r="G28" s="96" t="str">
        <f>IF(Table1[[#This Row],[NQF Number]]="NA"," ",IF(Table1[[#This Row],[NQF Number]]="No"," ",IF(INDEX(Table48[[#All],[CMS eCQM ID as of March 2023]],MATCH(Table1[[#This Row],[NQF Number]],Table48[[#All],[NQF '#]],0))=0,"",INDEX(Table48[[#All],[CMS eCQM ID as of March 2023]],MATCH(Table1[[#This Row],[NQF Number]],Table48[[#All],[NQF '#]],0)))))</f>
        <v>CMS2v12</v>
      </c>
      <c r="H28" s="96" t="str">
        <f>IF(Table1[[#This Row],[NQF Number]]="NA"," ",IF(Table1[[#This Row],[NQF Number]]="No"," ",INDEX(Table48[[#All],[Description]],MATCH(Table1[[#This Row],[NQF Number]],Table48[[#All],[NQF '#]],0))))</f>
        <v>Percentage of patients aged 12 years and older screened for clinical depression on the date of the encounter using an age appropriate standardized depression screening tool AND if positive, a follow up plan is documented on the date of the positive screen</v>
      </c>
      <c r="I28" s="25" t="str">
        <f>IF(Table1[[#This Row],[NQF Number]]="NA"," ",IF(Table1[[#This Row],[NQF Number]]="No"," ",INDEX(Table48[[#All],[Domain]],MATCH(Table1[[#This Row],[NQF Number]],Table48[[#All],[NQF '#]],0))))</f>
        <v>Prevention/Early Detection</v>
      </c>
      <c r="J28" s="25" t="str">
        <f>IF(Table1[[#This Row],[NQF Number]]="NA"," ",IF(Table1[[#This Row],[NQF Number]]="No"," ",INDEX(Table48[[#All],[Condition]],MATCH(Table1[[#This Row],[NQF Number]],Table48[[#All],[NQF '#]],0))))</f>
        <v>Mental Health</v>
      </c>
      <c r="K28" s="26" t="str">
        <f>IF(Table1[[#This Row],[NQF Number]]="NA"," ",IF(Table1[[#This Row],[NQF Number]]="No"," ",INDEX(Table48[[#All],[Measure Type]],MATCH(Table1[[#This Row],[NQF Number]],Table48[[#All],[NQF '#]],0))))</f>
        <v>Process</v>
      </c>
      <c r="L28" s="25" t="str">
        <f>IF(Table1[[#This Row],[NQF Number]]="NA"," ",IF(Table1[[#This Row],[NQF Number]]="No"," ",INDEX(Table48[[#All],[Populations]],MATCH(Table1[[#This Row],[NQF Number]],Table48[[#All],[NQF '#]],0))))</f>
        <v>Adolescent and Adult</v>
      </c>
      <c r="M28" s="97" t="str">
        <f>IF(Table1[[#This Row],[NQF Number]]="NA"," ",IF(Table1[[#This Row],[NQF Number]]="No"," ",INDEX(Table48[[#All],[Data Source]],MATCH(Table1[[#This Row],[NQF Number]],Table48[[#All],[NQF '#]],0))))</f>
        <v>Claims/Clinical Data</v>
      </c>
      <c r="N28" s="97" t="str">
        <f>IF(Table1[[#This Row],[NQF Number]]="NA"," ",IF(Table1[[#This Row],[NQF Number]]="No"," ",INDEX(Table48[[#All],[Disparities-sensitive Status]],MATCH(Table1[[#This Row],[NQF Number]],Table48[[#All],[NQF '#]],0))))</f>
        <v>Yes</v>
      </c>
      <c r="O28" s="26" t="s">
        <v>3797</v>
      </c>
      <c r="P28" s="26" t="s">
        <v>3794</v>
      </c>
      <c r="Q28" s="98"/>
      <c r="R28" s="98"/>
      <c r="S28" s="98"/>
      <c r="T28" s="96" t="s">
        <v>3818</v>
      </c>
      <c r="U28" s="98" t="s">
        <v>3816</v>
      </c>
      <c r="V28" s="99">
        <f>SUM(Table1[[#This Row],[Set A]:[Set J]])</f>
        <v>0</v>
      </c>
      <c r="W28" s="100"/>
      <c r="X28" s="100"/>
      <c r="Y28" s="100"/>
      <c r="Z28" s="100"/>
      <c r="AA28" s="100"/>
      <c r="AB28" s="100"/>
      <c r="AC28" s="100"/>
      <c r="AD28" s="100"/>
      <c r="AE28" s="100"/>
      <c r="AF28" s="100"/>
      <c r="AG28" s="100"/>
      <c r="AH28" s="100"/>
      <c r="AI28" s="100"/>
      <c r="AJ28" s="100"/>
      <c r="AK28" s="100"/>
      <c r="AL28" s="100"/>
      <c r="AM28" s="100"/>
      <c r="AN28" s="100"/>
      <c r="AO28" s="100"/>
      <c r="AP28" s="100"/>
      <c r="AQ28" s="101">
        <f>IF(Table1[[#This Row],[Criterion A]]="yes",2,IF(Table1[[#This Row],[Criterion A]]="somewhat",1,0))</f>
        <v>0</v>
      </c>
      <c r="AR28" s="97">
        <f>IF(Table1[[#This Row],[Criterion B]]="yes",2,IF(Table1[[#This Row],[Criterion B]]="somewhat",1,0))</f>
        <v>0</v>
      </c>
      <c r="AS28" s="97">
        <f>IF(Table1[[#This Row],[Criterion C]]="yes",2,IF(Table1[[#This Row],[Criterion C]]="somewhat",1,0))</f>
        <v>0</v>
      </c>
      <c r="AT28" s="97">
        <f>IF(Table1[[#This Row],[Criterion D]]="yes",2,IF(Table1[[#This Row],[Criterion D]]="somewhat",1,0))</f>
        <v>0</v>
      </c>
      <c r="AU28" s="97">
        <f>IF(Table1[[#This Row],[Criterion E]]="yes",2,IF(Table1[[#This Row],[Criterion E]]="somewhat",1,0))</f>
        <v>0</v>
      </c>
      <c r="AV28" s="97">
        <f>IF(Table1[[#This Row],[Criterion F]]="yes",2,IF(Table1[[#This Row],[Criterion F]]="somewhat",1,0))</f>
        <v>0</v>
      </c>
      <c r="AW28" s="97">
        <f>IF(Table1[[#This Row],[Criterion G]]="yes",2,IF(Table1[[#This Row],[Criterion G]]="somewhat",1,0))</f>
        <v>0</v>
      </c>
      <c r="AX28" s="97">
        <f>IF(Table1[[#This Row],[Criterion H]]="yes",2,IF(Table1[[#This Row],[Criterion H]]="somewhat",1,0))</f>
        <v>0</v>
      </c>
      <c r="AY28" s="97">
        <f>IF(Table1[[#This Row],[Criterion I]]="yes",2,IF(Table1[[#This Row],[Criterion I]]="somewhat",1,0))</f>
        <v>0</v>
      </c>
      <c r="AZ28" s="97">
        <f>IF(Table1[[#This Row],[Criterion J]]="yes",2,IF(Table1[[#This Row],[Criterion J]]="somewhat",1,0))</f>
        <v>0</v>
      </c>
      <c r="BA28"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10</v>
      </c>
      <c r="BB28" s="97">
        <f>COUNTIF(Table1[[#This Row],[
Set A]:[
Set  B]],"*yes*")</f>
        <v>0</v>
      </c>
      <c r="BC28" s="97">
        <f>COUNTIF(Table1[[#This Row],[CMMI Primary Care First]:[
Core Quality Measures Collaborative Core Sets]],"*yes*")</f>
        <v>7</v>
      </c>
      <c r="BD28" s="97">
        <f>COUNTIF(Table1[[#This Row],[
CMS Hospital Value-Based Purchasing]:[
Joint Commission Performance  Measure List]],"*yes*")</f>
        <v>0</v>
      </c>
      <c r="BE28" s="97">
        <f>COUNTIF(Table1[[#This Row],[
Catalyst for Payment Reform Employer-Purchaser Measure Set]],"*yes*")</f>
        <v>1</v>
      </c>
      <c r="BF28" s="97">
        <f>COUNTIF(Table1[[#This Row],[
California AMP Medi-Cal Managed Care Measure Set]:[
Washington State Common Measure Set for Health Care Quality and Cost 
]],"*yes*")</f>
        <v>2</v>
      </c>
      <c r="BG28" s="26"/>
      <c r="BH28" s="97"/>
      <c r="BI28" s="97"/>
      <c r="BJ28" s="97"/>
      <c r="BK28" s="97"/>
      <c r="BL28" s="97"/>
      <c r="BM28" s="97"/>
      <c r="BN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(0418e - ages 12-17) [Behavioral Health Core Set Measure]</v>
      </c>
      <c r="BP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(0418e - ages 18+) [Behavioral Health Core Set Measure]</v>
      </c>
      <c r="BQ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 (0418e)</v>
      </c>
      <c r="BS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 ACO and PCMH/Primary Care, Behavioral Health, OB/GYN, Oncology (0418e))</v>
      </c>
      <c r="BW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(Core) (and new Menu measure in 2022 stratifies performance by REL)</v>
      </c>
      <c r="CC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Yes</v>
      </c>
      <c r="CE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9" spans="1:85" ht="103.5" customHeight="1">
      <c r="A29" s="119">
        <v>24</v>
      </c>
      <c r="B29" s="95" t="s">
        <v>3395</v>
      </c>
      <c r="C29" s="122" t="s">
        <v>97</v>
      </c>
      <c r="D29" s="95" t="s">
        <v>97</v>
      </c>
      <c r="E29" s="96" t="s">
        <v>3790</v>
      </c>
      <c r="F29" s="96" t="s">
        <v>3785</v>
      </c>
      <c r="G29" s="96" t="s">
        <v>3785</v>
      </c>
      <c r="H29" s="96" t="s">
        <v>3791</v>
      </c>
      <c r="I29" s="96" t="s">
        <v>3792</v>
      </c>
      <c r="J29" s="96" t="s">
        <v>97</v>
      </c>
      <c r="K29" s="97" t="s">
        <v>1844</v>
      </c>
      <c r="L29" s="96" t="s">
        <v>1882</v>
      </c>
      <c r="M29" s="97" t="s">
        <v>6</v>
      </c>
      <c r="N29" s="97"/>
      <c r="O29" s="146" t="s">
        <v>3798</v>
      </c>
      <c r="P29" s="26" t="s">
        <v>3794</v>
      </c>
      <c r="Q29" s="98"/>
      <c r="R29" s="98"/>
      <c r="S29" s="98"/>
      <c r="T29" s="96" t="s">
        <v>3817</v>
      </c>
      <c r="U29" s="98" t="s">
        <v>97</v>
      </c>
      <c r="V29" s="99">
        <f>SUM(Table1[[#This Row],[Set A]:[Set J]])</f>
        <v>0</v>
      </c>
      <c r="W29" s="100"/>
      <c r="X29" s="100"/>
      <c r="Y29" s="100"/>
      <c r="Z29" s="100"/>
      <c r="AA29" s="100"/>
      <c r="AB29" s="100"/>
      <c r="AC29" s="100"/>
      <c r="AD29" s="100"/>
      <c r="AE29" s="100"/>
      <c r="AF29" s="100"/>
      <c r="AG29" s="100"/>
      <c r="AH29" s="100"/>
      <c r="AI29" s="100"/>
      <c r="AJ29" s="100"/>
      <c r="AK29" s="100"/>
      <c r="AL29" s="100"/>
      <c r="AM29" s="100"/>
      <c r="AN29" s="100"/>
      <c r="AO29" s="100"/>
      <c r="AP29" s="100"/>
      <c r="AQ29" s="101">
        <f>IF(Table1[[#This Row],[Criterion A]]="yes",2,IF(Table1[[#This Row],[Criterion A]]="somewhat",1,0))</f>
        <v>0</v>
      </c>
      <c r="AR29" s="97">
        <f>IF(Table1[[#This Row],[Criterion B]]="yes",2,IF(Table1[[#This Row],[Criterion B]]="somewhat",1,0))</f>
        <v>0</v>
      </c>
      <c r="AS29" s="97">
        <f>IF(Table1[[#This Row],[Criterion C]]="yes",2,IF(Table1[[#This Row],[Criterion C]]="somewhat",1,0))</f>
        <v>0</v>
      </c>
      <c r="AT29" s="97">
        <f>IF(Table1[[#This Row],[Criterion D]]="yes",2,IF(Table1[[#This Row],[Criterion D]]="somewhat",1,0))</f>
        <v>0</v>
      </c>
      <c r="AU29" s="97">
        <f>IF(Table1[[#This Row],[Criterion E]]="yes",2,IF(Table1[[#This Row],[Criterion E]]="somewhat",1,0))</f>
        <v>0</v>
      </c>
      <c r="AV29" s="97">
        <f>IF(Table1[[#This Row],[Criterion F]]="yes",2,IF(Table1[[#This Row],[Criterion F]]="somewhat",1,0))</f>
        <v>0</v>
      </c>
      <c r="AW29" s="97">
        <f>IF(Table1[[#This Row],[Criterion G]]="yes",2,IF(Table1[[#This Row],[Criterion G]]="somewhat",1,0))</f>
        <v>0</v>
      </c>
      <c r="AX29" s="97">
        <f>IF(Table1[[#This Row],[Criterion H]]="yes",2,IF(Table1[[#This Row],[Criterion H]]="somewhat",1,0))</f>
        <v>0</v>
      </c>
      <c r="AY29" s="97">
        <f>IF(Table1[[#This Row],[Criterion I]]="yes",2,IF(Table1[[#This Row],[Criterion I]]="somewhat",1,0))</f>
        <v>0</v>
      </c>
      <c r="AZ29" s="97">
        <f>IF(Table1[[#This Row],[Criterion J]]="yes",2,IF(Table1[[#This Row],[Criterion J]]="somewhat",1,0))</f>
        <v>0</v>
      </c>
      <c r="BA29"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29" s="97">
        <f>COUNTIF(Table1[[#This Row],[
Set A]:[
Set  B]],"*yes*")</f>
        <v>0</v>
      </c>
      <c r="BC29" s="97">
        <f>COUNTIF(Table1[[#This Row],[CMMI Primary Care First]:[
Core Quality Measures Collaborative Core Sets]],"*yes*")</f>
        <v>0</v>
      </c>
      <c r="BD29" s="97">
        <f>COUNTIF(Table1[[#This Row],[
CMS Hospital Value-Based Purchasing]:[
Joint Commission Performance  Measure List]],"*yes*")</f>
        <v>0</v>
      </c>
      <c r="BE29" s="97">
        <f>COUNTIF(Table1[[#This Row],[
Catalyst for Payment Reform Employer-Purchaser Measure Set]],"*yes*")</f>
        <v>0</v>
      </c>
      <c r="BF29" s="97">
        <f>COUNTIF(Table1[[#This Row],[
California AMP Medi-Cal Managed Care Measure Set]:[
Washington State Common Measure Set for Health Care Quality and Cost 
]],"*yes*")</f>
        <v>0</v>
      </c>
      <c r="BG29" s="26"/>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row>
    <row r="30" spans="1:85" ht="90" customHeight="1">
      <c r="A30" s="94">
        <v>25</v>
      </c>
      <c r="B30" s="39" t="s">
        <v>3736</v>
      </c>
      <c r="C30" s="124" t="s">
        <v>97</v>
      </c>
      <c r="D30" s="39" t="s">
        <v>97</v>
      </c>
      <c r="E30" s="25" t="s">
        <v>3737</v>
      </c>
      <c r="F30" s="25" t="s">
        <v>3634</v>
      </c>
      <c r="G30" s="25" t="s">
        <v>3634</v>
      </c>
      <c r="H30" s="25" t="s">
        <v>3738</v>
      </c>
      <c r="I30" s="25" t="s">
        <v>2905</v>
      </c>
      <c r="J30" s="25" t="s">
        <v>3638</v>
      </c>
      <c r="K30" s="26" t="s">
        <v>1844</v>
      </c>
      <c r="L30" s="25" t="s">
        <v>1850</v>
      </c>
      <c r="M30" s="26" t="s">
        <v>5</v>
      </c>
      <c r="N30" s="26" t="s">
        <v>3634</v>
      </c>
      <c r="O30" s="97" t="s">
        <v>3798</v>
      </c>
      <c r="P30" s="26" t="s">
        <v>3794</v>
      </c>
      <c r="Q30" s="27"/>
      <c r="R30" s="27"/>
      <c r="S30" s="27"/>
      <c r="T30" s="96" t="s">
        <v>3817</v>
      </c>
      <c r="U30" s="27" t="s">
        <v>97</v>
      </c>
      <c r="V30" s="99">
        <f>SUM(Table1[[#This Row],[Set A]:[Set J]])</f>
        <v>0</v>
      </c>
      <c r="W30" s="100"/>
      <c r="X30" s="100"/>
      <c r="Y30" s="100"/>
      <c r="Z30" s="100"/>
      <c r="AA30" s="100"/>
      <c r="AB30" s="100"/>
      <c r="AC30" s="100"/>
      <c r="AD30" s="100"/>
      <c r="AE30" s="100"/>
      <c r="AF30" s="100"/>
      <c r="AG30" s="100"/>
      <c r="AH30" s="100"/>
      <c r="AI30" s="100"/>
      <c r="AJ30" s="100"/>
      <c r="AK30" s="100"/>
      <c r="AL30" s="100"/>
      <c r="AM30" s="100"/>
      <c r="AN30" s="100"/>
      <c r="AO30" s="100"/>
      <c r="AP30" s="100"/>
      <c r="AQ30" s="28">
        <f>IF(Table1[[#This Row],[Criterion A]]="yes",2,IF(Table1[[#This Row],[Criterion A]]="somewhat",1,0))</f>
        <v>0</v>
      </c>
      <c r="AR30" s="26">
        <f>IF(Table1[[#This Row],[Criterion B]]="yes",2,IF(Table1[[#This Row],[Criterion B]]="somewhat",1,0))</f>
        <v>0</v>
      </c>
      <c r="AS30" s="26">
        <f>IF(Table1[[#This Row],[Criterion C]]="yes",2,IF(Table1[[#This Row],[Criterion C]]="somewhat",1,0))</f>
        <v>0</v>
      </c>
      <c r="AT30" s="26">
        <f>IF(Table1[[#This Row],[Criterion D]]="yes",2,IF(Table1[[#This Row],[Criterion D]]="somewhat",1,0))</f>
        <v>0</v>
      </c>
      <c r="AU30" s="26">
        <f>IF(Table1[[#This Row],[Criterion E]]="yes",2,IF(Table1[[#This Row],[Criterion E]]="somewhat",1,0))</f>
        <v>0</v>
      </c>
      <c r="AV30" s="26">
        <f>IF(Table1[[#This Row],[Criterion F]]="yes",2,IF(Table1[[#This Row],[Criterion F]]="somewhat",1,0))</f>
        <v>0</v>
      </c>
      <c r="AW30" s="26">
        <f>IF(Table1[[#This Row],[Criterion G]]="yes",2,IF(Table1[[#This Row],[Criterion G]]="somewhat",1,0))</f>
        <v>0</v>
      </c>
      <c r="AX30" s="26">
        <f>IF(Table1[[#This Row],[Criterion H]]="yes",2,IF(Table1[[#This Row],[Criterion H]]="somewhat",1,0))</f>
        <v>0</v>
      </c>
      <c r="AY30" s="26">
        <f>IF(Table1[[#This Row],[Criterion I]]="yes",2,IF(Table1[[#This Row],[Criterion I]]="somewhat",1,0))</f>
        <v>0</v>
      </c>
      <c r="AZ30" s="26">
        <f>IF(Table1[[#This Row],[Criterion J]]="yes",2,IF(Table1[[#This Row],[Criterion J]]="somewhat",1,0))</f>
        <v>0</v>
      </c>
      <c r="BA30"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2</v>
      </c>
      <c r="BB30" s="97">
        <f>COUNTIF(Table1[[#This Row],[
Set A]:[
Set  B]],"*yes*")</f>
        <v>0</v>
      </c>
      <c r="BC30" s="97">
        <f>COUNTIF(Table1[[#This Row],[CMMI Primary Care First]:[
Core Quality Measures Collaborative Core Sets]],"*yes*")</f>
        <v>0</v>
      </c>
      <c r="BD30" s="97">
        <f>COUNTIF(Table1[[#This Row],[
CMS Hospital Value-Based Purchasing]:[
Joint Commission Performance  Measure List]],"*yes*")</f>
        <v>0</v>
      </c>
      <c r="BE30" s="97">
        <f>COUNTIF(Table1[[#This Row],[
Catalyst for Payment Reform Employer-Purchaser Measure Set]],"*yes*")</f>
        <v>0</v>
      </c>
      <c r="BF30" s="97">
        <f>COUNTIF(Table1[[#This Row],[
California AMP Medi-Cal Managed Care Measure Set]:[
Washington State Common Measure Set for Health Care Quality and Cost 
]],"*yes*")</f>
        <v>2</v>
      </c>
      <c r="BG30" s="26"/>
      <c r="BH30" s="26"/>
      <c r="BI30" s="26"/>
      <c r="BJ30" s="26"/>
      <c r="BK30" s="26"/>
      <c r="BL30" s="26"/>
      <c r="BM30" s="26"/>
      <c r="BN30" s="97" t="s">
        <v>3634</v>
      </c>
      <c r="BO30" s="97" t="s">
        <v>3634</v>
      </c>
      <c r="BP30" s="97" t="s">
        <v>3634</v>
      </c>
      <c r="BQ30" s="97" t="s">
        <v>3634</v>
      </c>
      <c r="BR30" s="97" t="s">
        <v>3634</v>
      </c>
      <c r="BS30" s="97" t="s">
        <v>3634</v>
      </c>
      <c r="BT30" s="97" t="s">
        <v>3634</v>
      </c>
      <c r="BU30" s="97" t="s">
        <v>3634</v>
      </c>
      <c r="BV30" s="97" t="s">
        <v>3634</v>
      </c>
      <c r="BW30" s="97" t="s">
        <v>3634</v>
      </c>
      <c r="BX30" s="97" t="s">
        <v>3634</v>
      </c>
      <c r="BY30" s="97" t="s">
        <v>3634</v>
      </c>
      <c r="BZ30" s="97" t="s">
        <v>3634</v>
      </c>
      <c r="CA30" s="97" t="s">
        <v>3634</v>
      </c>
      <c r="CB30" s="97" t="s">
        <v>3634</v>
      </c>
      <c r="CC30" s="97" t="s">
        <v>3773</v>
      </c>
      <c r="CD30" s="97" t="s">
        <v>3634</v>
      </c>
      <c r="CE30" s="97" t="s">
        <v>3634</v>
      </c>
      <c r="CF30" s="97" t="s">
        <v>3579</v>
      </c>
      <c r="CG30" s="97" t="s">
        <v>3634</v>
      </c>
    </row>
    <row r="31" spans="1:85" ht="360" customHeight="1">
      <c r="A31" s="119">
        <v>26</v>
      </c>
      <c r="B31" s="117" t="s">
        <v>2128</v>
      </c>
      <c r="C31" s="124" t="s">
        <v>97</v>
      </c>
      <c r="D31" s="117" t="s">
        <v>97</v>
      </c>
      <c r="E31" s="26" t="s">
        <v>1925</v>
      </c>
      <c r="F31" s="26" t="s">
        <v>3634</v>
      </c>
      <c r="G31" s="25" t="s">
        <v>3634</v>
      </c>
      <c r="H31" s="25" t="s">
        <v>2157</v>
      </c>
      <c r="I31" s="25" t="s">
        <v>1858</v>
      </c>
      <c r="J31" s="25" t="s">
        <v>1859</v>
      </c>
      <c r="K31" s="26" t="s">
        <v>1844</v>
      </c>
      <c r="L31" s="25" t="s">
        <v>1850</v>
      </c>
      <c r="M31" s="26" t="s">
        <v>1717</v>
      </c>
      <c r="N31" s="26" t="s">
        <v>3634</v>
      </c>
      <c r="O31" s="146" t="s">
        <v>3798</v>
      </c>
      <c r="P31" s="26" t="s">
        <v>3794</v>
      </c>
      <c r="Q31" s="27"/>
      <c r="R31" s="27"/>
      <c r="S31" s="27"/>
      <c r="T31" s="96" t="s">
        <v>3806</v>
      </c>
      <c r="U31" s="98" t="s">
        <v>3816</v>
      </c>
      <c r="V31" s="99">
        <f>SUM(Table1[[#This Row],[Set A]:[Set J]])</f>
        <v>0</v>
      </c>
      <c r="W31" s="100"/>
      <c r="X31" s="100"/>
      <c r="Y31" s="100"/>
      <c r="Z31" s="100"/>
      <c r="AA31" s="100"/>
      <c r="AB31" s="100"/>
      <c r="AC31" s="100"/>
      <c r="AD31" s="100"/>
      <c r="AE31" s="100"/>
      <c r="AF31" s="100"/>
      <c r="AG31" s="100"/>
      <c r="AH31" s="100"/>
      <c r="AI31" s="100"/>
      <c r="AJ31" s="100"/>
      <c r="AK31" s="100"/>
      <c r="AL31" s="100"/>
      <c r="AM31" s="100"/>
      <c r="AN31" s="100"/>
      <c r="AO31" s="100"/>
      <c r="AP31" s="100"/>
      <c r="AQ31" s="28">
        <f>IF(Table1[[#This Row],[Criterion A]]="yes",2,IF(Table1[[#This Row],[Criterion A]]="somewhat",1,0))</f>
        <v>0</v>
      </c>
      <c r="AR31" s="26">
        <f>IF(Table1[[#This Row],[Criterion B]]="yes",2,IF(Table1[[#This Row],[Criterion B]]="somewhat",1,0))</f>
        <v>0</v>
      </c>
      <c r="AS31" s="26">
        <f>IF(Table1[[#This Row],[Criterion C]]="yes",2,IF(Table1[[#This Row],[Criterion C]]="somewhat",1,0))</f>
        <v>0</v>
      </c>
      <c r="AT31" s="26">
        <f>IF(Table1[[#This Row],[Criterion D]]="yes",2,IF(Table1[[#This Row],[Criterion D]]="somewhat",1,0))</f>
        <v>0</v>
      </c>
      <c r="AU31" s="26">
        <f>IF(Table1[[#This Row],[Criterion E]]="yes",2,IF(Table1[[#This Row],[Criterion E]]="somewhat",1,0))</f>
        <v>0</v>
      </c>
      <c r="AV31" s="26">
        <f>IF(Table1[[#This Row],[Criterion F]]="yes",2,IF(Table1[[#This Row],[Criterion F]]="somewhat",1,0))</f>
        <v>0</v>
      </c>
      <c r="AW31" s="26">
        <f>IF(Table1[[#This Row],[Criterion G]]="yes",2,IF(Table1[[#This Row],[Criterion G]]="somewhat",1,0))</f>
        <v>0</v>
      </c>
      <c r="AX31" s="26">
        <f>IF(Table1[[#This Row],[Criterion H]]="yes",2,IF(Table1[[#This Row],[Criterion H]]="somewhat",1,0))</f>
        <v>0</v>
      </c>
      <c r="AY31" s="26">
        <f>IF(Table1[[#This Row],[Criterion I]]="yes",2,IF(Table1[[#This Row],[Criterion I]]="somewhat",1,0))</f>
        <v>0</v>
      </c>
      <c r="AZ31" s="26">
        <f>IF(Table1[[#This Row],[Criterion J]]="yes",2,IF(Table1[[#This Row],[Criterion J]]="somewhat",1,0))</f>
        <v>0</v>
      </c>
      <c r="BA31"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31" s="97">
        <f>COUNTIF(Table1[[#This Row],[
Set A]:[
Set  B]],"*yes*")</f>
        <v>0</v>
      </c>
      <c r="BC31" s="97">
        <f>COUNTIF(Table1[[#This Row],[CMMI Primary Care First]:[
Core Quality Measures Collaborative Core Sets]],"*yes*")</f>
        <v>0</v>
      </c>
      <c r="BD31" s="97">
        <f>COUNTIF(Table1[[#This Row],[
CMS Hospital Value-Based Purchasing]:[
Joint Commission Performance  Measure List]],"*yes*")</f>
        <v>0</v>
      </c>
      <c r="BE31" s="97">
        <f>COUNTIF(Table1[[#This Row],[
Catalyst for Payment Reform Employer-Purchaser Measure Set]],"*yes*")</f>
        <v>0</v>
      </c>
      <c r="BF31" s="97">
        <f>COUNTIF(Table1[[#This Row],[
California AMP Medi-Cal Managed Care Measure Set]:[
Washington State Common Measure Set for Health Care Quality and Cost 
]],"*yes*")</f>
        <v>0</v>
      </c>
      <c r="BG31" s="26"/>
      <c r="BH31" s="26"/>
      <c r="BI31" s="26"/>
      <c r="BJ31" s="26"/>
      <c r="BK31" s="26"/>
      <c r="BL31" s="26"/>
      <c r="BM31" s="26"/>
      <c r="BN31" s="142" t="s">
        <v>3634</v>
      </c>
      <c r="BO31" s="142" t="s">
        <v>3634</v>
      </c>
      <c r="BP31" s="142" t="s">
        <v>3634</v>
      </c>
      <c r="BQ31" s="142" t="s">
        <v>3634</v>
      </c>
      <c r="BR31" s="141" t="s">
        <v>3634</v>
      </c>
      <c r="BS31" s="142" t="s">
        <v>3634</v>
      </c>
      <c r="BT31" s="142" t="s">
        <v>3634</v>
      </c>
      <c r="BU31" s="142" t="s">
        <v>3634</v>
      </c>
      <c r="BV31" s="142" t="s">
        <v>3634</v>
      </c>
      <c r="BW31" s="142" t="s">
        <v>3634</v>
      </c>
      <c r="BX31" s="142" t="s">
        <v>3634</v>
      </c>
      <c r="BY31" s="142" t="s">
        <v>3634</v>
      </c>
      <c r="BZ31" s="141" t="s">
        <v>3634</v>
      </c>
      <c r="CA31" s="142" t="s">
        <v>3634</v>
      </c>
      <c r="CB31" s="142" t="s">
        <v>3634</v>
      </c>
      <c r="CC31" s="142" t="s">
        <v>3634</v>
      </c>
      <c r="CD31" s="141" t="s">
        <v>3634</v>
      </c>
      <c r="CE31" s="142" t="s">
        <v>3634</v>
      </c>
      <c r="CF31" s="142" t="s">
        <v>3634</v>
      </c>
      <c r="CG31" s="141" t="s">
        <v>3634</v>
      </c>
    </row>
    <row r="32" spans="1:85" ht="202.5" customHeight="1">
      <c r="A32" s="94">
        <v>27</v>
      </c>
      <c r="B32" s="39" t="str">
        <f>IF(Table1[[#This Row],[NQF Number]]="NA"," ",IF(Table1[[#This Row],[NQF Number]]="No"," ",INDEX(Table48[[#All],[Measure Name]],MATCH(Table1[[#This Row],[NQF Number]],Table48[[#All],[NQF '#]],0))))</f>
        <v>Use of Pharmacotherapy for Opioid Use Disorder</v>
      </c>
      <c r="C32" s="123" t="s">
        <v>3097</v>
      </c>
      <c r="D32" s="39" t="str">
        <f>IF(Table1[[#This Row],[NQF Number]]="NA"," ",IF(Table1[[#This Row],[NQF Number]]="No"," ",INDEX(Table48[[#All],[NQF Endorsement Status as of February 2023]],MATCH(Table1[[#This Row],[NQF Number]],Table48[[#All],[NQF '#]],0))))</f>
        <v>Endorsed</v>
      </c>
      <c r="E32" s="25" t="str">
        <f>IF(Table1[[#This Row],[NQF Number]]="NA"," ",IF(Table1[[#This Row],[NQF Number]]="No"," ",IF(INDEX(Table48[[#All],[Steward]],MATCH(Table1[[#This Row],[NQF Number]],Table48[[#All],[NQF '#]],0))=0,"",INDEX(Table48[[#All],[Steward]],MATCH(Table1[[#This Row],[NQF Number]],Table48[[#All],[NQF '#]],0)))))</f>
        <v>Centers for Medicare &amp; Medicaid Services</v>
      </c>
      <c r="F32" s="25" t="str">
        <f>IF(Table1[[#This Row],[NQF Number]]="NA"," ",IF(Table1[[#This Row],[NQF Number]]="No"," ",IF(INDEX(Table48[[#All],[CMS Quality ID]],MATCH(Table1[[#This Row],[NQF Number]],Table48[[#All],[NQF '#]],0))=0,"",INDEX(Table48[[#All],[CMS Quality ID]],MATCH(Table1[[#This Row],[NQF Number]],Table48[[#All],[NQF '#]],0)))))</f>
        <v/>
      </c>
      <c r="G32" s="25" t="str">
        <f>IF(Table1[[#This Row],[NQF Number]]="NA"," ",IF(Table1[[#This Row],[NQF Number]]="No"," ",IF(INDEX(Table48[[#All],[CMS eCQM ID as of March 2023]],MATCH(Table1[[#This Row],[NQF Number]],Table48[[#All],[NQF '#]],0))=0,"",INDEX(Table48[[#All],[CMS eCQM ID as of March 2023]],MATCH(Table1[[#This Row],[NQF Number]],Table48[[#All],[NQF '#]],0)))))</f>
        <v/>
      </c>
      <c r="H32" s="25" t="str">
        <f>IF(Table1[[#This Row],[NQF Number]]="NA"," ",IF(Table1[[#This Row],[NQF Number]]="No"," ",INDEX(Table48[[#All],[Description]],MATCH(Table1[[#This Row],[NQF Number]],Table48[[#All],[NQF '#]],0))))</f>
        <v>Percentage of Medicaid beneficiaries ages 18 to 64 with an OUD who filled a prescription for or were administered or ordered an FDA-approved medication for the disorder during the measure year. The measure will report any medications used in medication-assisted treatment of opioid dependence and addiction and four separate rates representing the following types of FDA-approved drug products: buprenorphine; oral naltrexone; long-acting, injectable naltrexone; and methadone</v>
      </c>
      <c r="I32" s="25" t="str">
        <f>IF(Table1[[#This Row],[NQF Number]]="NA"," ",IF(Table1[[#This Row],[NQF Number]]="No"," ",INDEX(Table48[[#All],[Domain]],MATCH(Table1[[#This Row],[NQF Number]],Table48[[#All],[NQF '#]],0))))</f>
        <v>Chronic Illness Care</v>
      </c>
      <c r="J32" s="25" t="str">
        <f>IF(Table1[[#This Row],[NQF Number]]="NA"," ",IF(Table1[[#This Row],[NQF Number]]="No"," ",INDEX(Table48[[#All],[Condition]],MATCH(Table1[[#This Row],[NQF Number]],Table48[[#All],[NQF '#]],0))))</f>
        <v>Substance Use Disorder</v>
      </c>
      <c r="K32" s="26" t="str">
        <f>IF(Table1[[#This Row],[NQF Number]]="NA"," ",IF(Table1[[#This Row],[NQF Number]]="No"," ",INDEX(Table48[[#All],[Measure Type]],MATCH(Table1[[#This Row],[NQF Number]],Table48[[#All],[NQF '#]],0))))</f>
        <v>Process</v>
      </c>
      <c r="L32" s="25" t="str">
        <f>IF(Table1[[#This Row],[NQF Number]]="NA"," ",IF(Table1[[#This Row],[NQF Number]]="No"," ",INDEX(Table48[[#All],[Populations]],MATCH(Table1[[#This Row],[NQF Number]],Table48[[#All],[NQF '#]],0))))</f>
        <v>Adult</v>
      </c>
      <c r="M32" s="26" t="str">
        <f>IF(Table1[[#This Row],[NQF Number]]="NA"," ",IF(Table1[[#This Row],[NQF Number]]="No"," ",INDEX(Table48[[#All],[Data Source]],MATCH(Table1[[#This Row],[NQF Number]],Table48[[#All],[NQF '#]],0))))</f>
        <v>Claims</v>
      </c>
      <c r="N32" s="26">
        <f>IF(Table1[[#This Row],[NQF Number]]="NA"," ",IF(Table1[[#This Row],[NQF Number]]="No"," ",INDEX(Table48[[#All],[Disparities-sensitive Status]],MATCH(Table1[[#This Row],[NQF Number]],Table48[[#All],[NQF '#]],0))))</f>
        <v>0</v>
      </c>
      <c r="O32" s="97" t="s">
        <v>3798</v>
      </c>
      <c r="P32" s="26" t="s">
        <v>3794</v>
      </c>
      <c r="Q32" s="27"/>
      <c r="R32" s="27"/>
      <c r="S32" s="27"/>
      <c r="T32" s="96" t="s">
        <v>3817</v>
      </c>
      <c r="U32" s="27" t="s">
        <v>97</v>
      </c>
      <c r="V32" s="99">
        <f>SUM(Table1[[#This Row],[Set A]:[Set J]])</f>
        <v>0</v>
      </c>
      <c r="W32" s="100"/>
      <c r="X32" s="100"/>
      <c r="Y32" s="100"/>
      <c r="Z32" s="100"/>
      <c r="AA32" s="100"/>
      <c r="AB32" s="100"/>
      <c r="AC32" s="100"/>
      <c r="AD32" s="100"/>
      <c r="AE32" s="100"/>
      <c r="AF32" s="100"/>
      <c r="AG32" s="100"/>
      <c r="AH32" s="100"/>
      <c r="AI32" s="100"/>
      <c r="AJ32" s="100"/>
      <c r="AK32" s="100"/>
      <c r="AL32" s="100"/>
      <c r="AM32" s="100"/>
      <c r="AN32" s="100"/>
      <c r="AO32" s="100"/>
      <c r="AP32" s="100"/>
      <c r="AQ32" s="28">
        <f>IF(Table1[[#This Row],[Criterion A]]="yes",2,IF(Table1[[#This Row],[Criterion A]]="somewhat",1,0))</f>
        <v>0</v>
      </c>
      <c r="AR32" s="26">
        <f>IF(Table1[[#This Row],[Criterion B]]="yes",2,IF(Table1[[#This Row],[Criterion B]]="somewhat",1,0))</f>
        <v>0</v>
      </c>
      <c r="AS32" s="26">
        <f>IF(Table1[[#This Row],[Criterion C]]="yes",2,IF(Table1[[#This Row],[Criterion C]]="somewhat",1,0))</f>
        <v>0</v>
      </c>
      <c r="AT32" s="26">
        <f>IF(Table1[[#This Row],[Criterion D]]="yes",2,IF(Table1[[#This Row],[Criterion D]]="somewhat",1,0))</f>
        <v>0</v>
      </c>
      <c r="AU32" s="26">
        <f>IF(Table1[[#This Row],[Criterion E]]="yes",2,IF(Table1[[#This Row],[Criterion E]]="somewhat",1,0))</f>
        <v>0</v>
      </c>
      <c r="AV32" s="26">
        <f>IF(Table1[[#This Row],[Criterion F]]="yes",2,IF(Table1[[#This Row],[Criterion F]]="somewhat",1,0))</f>
        <v>0</v>
      </c>
      <c r="AW32" s="26">
        <f>IF(Table1[[#This Row],[Criterion G]]="yes",2,IF(Table1[[#This Row],[Criterion G]]="somewhat",1,0))</f>
        <v>0</v>
      </c>
      <c r="AX32" s="26">
        <f>IF(Table1[[#This Row],[Criterion H]]="yes",2,IF(Table1[[#This Row],[Criterion H]]="somewhat",1,0))</f>
        <v>0</v>
      </c>
      <c r="AY32" s="26">
        <f>IF(Table1[[#This Row],[Criterion I]]="yes",2,IF(Table1[[#This Row],[Criterion I]]="somewhat",1,0))</f>
        <v>0</v>
      </c>
      <c r="AZ32" s="26">
        <f>IF(Table1[[#This Row],[Criterion J]]="yes",2,IF(Table1[[#This Row],[Criterion J]]="somewhat",1,0))</f>
        <v>0</v>
      </c>
      <c r="BA32"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2</v>
      </c>
      <c r="BB32" s="97">
        <f>COUNTIF(Table1[[#This Row],[
Set A]:[
Set  B]],"*yes*")</f>
        <v>0</v>
      </c>
      <c r="BC32" s="97">
        <f>COUNTIF(Table1[[#This Row],[CMMI Primary Care First]:[
Core Quality Measures Collaborative Core Sets]],"*yes*")</f>
        <v>2</v>
      </c>
      <c r="BD32" s="97">
        <f>COUNTIF(Table1[[#This Row],[
CMS Hospital Value-Based Purchasing]:[
Joint Commission Performance  Measure List]],"*yes*")</f>
        <v>0</v>
      </c>
      <c r="BE32" s="97">
        <f>COUNTIF(Table1[[#This Row],[
Catalyst for Payment Reform Employer-Purchaser Measure Set]],"*yes*")</f>
        <v>0</v>
      </c>
      <c r="BF32" s="97">
        <f>COUNTIF(Table1[[#This Row],[
California AMP Medi-Cal Managed Care Measure Set]:[
Washington State Common Measure Set for Health Care Quality and Cost 
]],"*yes*")</f>
        <v>0</v>
      </c>
      <c r="BG32" s="26"/>
      <c r="BH32" s="26"/>
      <c r="BI32" s="26"/>
      <c r="BJ32" s="26"/>
      <c r="BK32" s="26"/>
      <c r="BL32" s="26"/>
      <c r="BM32" s="26"/>
      <c r="BN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[Behavioral Health Core Set Measure]</v>
      </c>
      <c r="BQ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
      </c>
      <c r="BW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33" spans="1:85" ht="105" customHeight="1">
      <c r="A33" s="119">
        <v>28</v>
      </c>
      <c r="B33" s="39" t="str">
        <f>IF(Table1[[#This Row],[NQF Number]]="NA"," ",IF(Table1[[#This Row],[NQF Number]]="No"," ",INDEX(Table48[[#All],[Measure Name]],MATCH(Table1[[#This Row],[NQF Number]],Table48[[#All],[NQF '#]],0))))</f>
        <v>Well-Child Visits in the First 15 Months of Life</v>
      </c>
      <c r="C33" s="124" t="s">
        <v>78</v>
      </c>
      <c r="D33" s="39" t="str">
        <f>IF(Table1[[#This Row],[NQF Number]]="NA"," ",IF(Table1[[#This Row],[NQF Number]]="No"," ",INDEX(Table48[[#All],[NQF Endorsement Status as of February 2023]],MATCH(Table1[[#This Row],[NQF Number]],Table48[[#All],[NQF '#]],0))))</f>
        <v>Endorsed</v>
      </c>
      <c r="E33" s="25" t="str">
        <f>IF(Table1[[#This Row],[NQF Number]]="NA"," ",IF(Table1[[#This Row],[NQF Number]]="No"," ",IF(INDEX(Table48[[#All],[Steward]],MATCH(Table1[[#This Row],[NQF Number]],Table48[[#All],[NQF '#]],0))=0,"",INDEX(Table48[[#All],[Steward]],MATCH(Table1[[#This Row],[NQF Number]],Table48[[#All],[NQF '#]],0)))))</f>
        <v>National Committee for Quality Assurance</v>
      </c>
      <c r="F33" s="25" t="str">
        <f>IF(Table1[[#This Row],[NQF Number]]="NA"," ",IF(Table1[[#This Row],[NQF Number]]="No"," ",IF(INDEX(Table48[[#All],[CMS Quality ID]],MATCH(Table1[[#This Row],[NQF Number]],Table48[[#All],[NQF '#]],0))=0,"",INDEX(Table48[[#All],[CMS Quality ID]],MATCH(Table1[[#This Row],[NQF Number]],Table48[[#All],[NQF '#]],0)))))</f>
        <v/>
      </c>
      <c r="G33" s="25" t="str">
        <f>IF(Table1[[#This Row],[NQF Number]]="NA"," ",IF(Table1[[#This Row],[NQF Number]]="No"," ",IF(INDEX(Table48[[#All],[CMS eCQM ID as of March 2023]],MATCH(Table1[[#This Row],[NQF Number]],Table48[[#All],[NQF '#]],0))=0,"",INDEX(Table48[[#All],[CMS eCQM ID as of March 2023]],MATCH(Table1[[#This Row],[NQF Number]],Table48[[#All],[NQF '#]],0)))))</f>
        <v/>
      </c>
      <c r="H33" s="25" t="str">
        <f>IF(Table1[[#This Row],[NQF Number]]="NA"," ",IF(Table1[[#This Row],[NQF Number]]="No"," ",INDEX(Table48[[#All],[Description]],MATCH(Table1[[#This Row],[NQF Number]],Table48[[#All],[NQF '#]],0))))</f>
        <v>Percentage of children that turned 15 months old during the measurement year and had zero, one, two, three, four, five, or six or more well-child visits with a PCP during their first 15 months of life</v>
      </c>
      <c r="I33" s="25" t="str">
        <f>IF(Table1[[#This Row],[NQF Number]]="NA"," ",IF(Table1[[#This Row],[NQF Number]]="No"," ",INDEX(Table48[[#All],[Domain]],MATCH(Table1[[#This Row],[NQF Number]],Table48[[#All],[NQF '#]],0))))</f>
        <v>Prevention/Early Detection</v>
      </c>
      <c r="J33" s="25" t="str">
        <f>IF(Table1[[#This Row],[NQF Number]]="NA"," ",IF(Table1[[#This Row],[NQF Number]]="No"," ",INDEX(Table48[[#All],[Condition]],MATCH(Table1[[#This Row],[NQF Number]],Table48[[#All],[NQF '#]],0))))</f>
        <v>NA</v>
      </c>
      <c r="K33" s="26" t="str">
        <f>IF(Table1[[#This Row],[NQF Number]]="NA"," ",IF(Table1[[#This Row],[NQF Number]]="No"," ",INDEX(Table48[[#All],[Measure Type]],MATCH(Table1[[#This Row],[NQF Number]],Table48[[#All],[NQF '#]],0))))</f>
        <v>Process</v>
      </c>
      <c r="L33" s="25" t="str">
        <f>IF(Table1[[#This Row],[NQF Number]]="NA"," ",IF(Table1[[#This Row],[NQF Number]]="No"," ",INDEX(Table48[[#All],[Populations]],MATCH(Table1[[#This Row],[NQF Number]],Table48[[#All],[NQF '#]],0))))</f>
        <v>Pediatric</v>
      </c>
      <c r="M33" s="26" t="str">
        <f>IF(Table1[[#This Row],[NQF Number]]="NA"," ",IF(Table1[[#This Row],[NQF Number]]="No"," ",INDEX(Table48[[#All],[Data Source]],MATCH(Table1[[#This Row],[NQF Number]],Table48[[#All],[NQF '#]],0))))</f>
        <v>Claims/Clinical Data</v>
      </c>
      <c r="N33" s="26" t="str">
        <f>IF(Table1[[#This Row],[NQF Number]]="NA"," ",IF(Table1[[#This Row],[NQF Number]]="No"," ",INDEX(Table48[[#All],[Disparities-sensitive Status]],MATCH(Table1[[#This Row],[NQF Number]],Table48[[#All],[NQF '#]],0))))</f>
        <v>Yes</v>
      </c>
      <c r="O33" s="140" t="s">
        <v>3796</v>
      </c>
      <c r="P33" s="26" t="s">
        <v>3794</v>
      </c>
      <c r="Q33" s="27" t="s">
        <v>3821</v>
      </c>
      <c r="R33" s="27"/>
      <c r="S33" s="27"/>
      <c r="T33" s="96" t="s">
        <v>3812</v>
      </c>
      <c r="U33" s="98" t="s">
        <v>3816</v>
      </c>
      <c r="V33" s="99">
        <f>SUM(Table1[[#This Row],[Set A]:[Set J]])</f>
        <v>0</v>
      </c>
      <c r="W33" s="100"/>
      <c r="X33" s="100"/>
      <c r="Y33" s="100"/>
      <c r="Z33" s="100"/>
      <c r="AA33" s="100"/>
      <c r="AB33" s="100"/>
      <c r="AC33" s="100"/>
      <c r="AD33" s="100"/>
      <c r="AE33" s="100"/>
      <c r="AF33" s="100"/>
      <c r="AG33" s="100"/>
      <c r="AH33" s="100"/>
      <c r="AI33" s="100"/>
      <c r="AJ33" s="100"/>
      <c r="AK33" s="100"/>
      <c r="AL33" s="100"/>
      <c r="AM33" s="100"/>
      <c r="AN33" s="100"/>
      <c r="AO33" s="100"/>
      <c r="AP33" s="100"/>
      <c r="AQ33" s="28">
        <f>IF(Table1[[#This Row],[Criterion A]]="yes",2,IF(Table1[[#This Row],[Criterion A]]="somewhat",1,0))</f>
        <v>0</v>
      </c>
      <c r="AR33" s="26">
        <f>IF(Table1[[#This Row],[Criterion B]]="yes",2,IF(Table1[[#This Row],[Criterion B]]="somewhat",1,0))</f>
        <v>0</v>
      </c>
      <c r="AS33" s="26">
        <f>IF(Table1[[#This Row],[Criterion C]]="yes",2,IF(Table1[[#This Row],[Criterion C]]="somewhat",1,0))</f>
        <v>0</v>
      </c>
      <c r="AT33" s="26">
        <f>IF(Table1[[#This Row],[Criterion D]]="yes",2,IF(Table1[[#This Row],[Criterion D]]="somewhat",1,0))</f>
        <v>0</v>
      </c>
      <c r="AU33" s="26">
        <f>IF(Table1[[#This Row],[Criterion E]]="yes",2,IF(Table1[[#This Row],[Criterion E]]="somewhat",1,0))</f>
        <v>0</v>
      </c>
      <c r="AV33" s="26">
        <f>IF(Table1[[#This Row],[Criterion F]]="yes",2,IF(Table1[[#This Row],[Criterion F]]="somewhat",1,0))</f>
        <v>0</v>
      </c>
      <c r="AW33" s="26">
        <f>IF(Table1[[#This Row],[Criterion G]]="yes",2,IF(Table1[[#This Row],[Criterion G]]="somewhat",1,0))</f>
        <v>0</v>
      </c>
      <c r="AX33" s="26">
        <f>IF(Table1[[#This Row],[Criterion H]]="yes",2,IF(Table1[[#This Row],[Criterion H]]="somewhat",1,0))</f>
        <v>0</v>
      </c>
      <c r="AY33" s="26">
        <f>IF(Table1[[#This Row],[Criterion I]]="yes",2,IF(Table1[[#This Row],[Criterion I]]="somewhat",1,0))</f>
        <v>0</v>
      </c>
      <c r="AZ33" s="26">
        <f>IF(Table1[[#This Row],[Criterion J]]="yes",2,IF(Table1[[#This Row],[Criterion J]]="somewhat",1,0))</f>
        <v>0</v>
      </c>
      <c r="BA33"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33" s="97">
        <f>COUNTIF(Table1[[#This Row],[
Set A]:[
Set  B]],"*yes*")</f>
        <v>0</v>
      </c>
      <c r="BC33" s="97">
        <f>COUNTIF(Table1[[#This Row],[CMMI Primary Care First]:[
Core Quality Measures Collaborative Core Sets]],"*yes*")</f>
        <v>0</v>
      </c>
      <c r="BD33" s="97">
        <f>COUNTIF(Table1[[#This Row],[
CMS Hospital Value-Based Purchasing]:[
Joint Commission Performance  Measure List]],"*yes*")</f>
        <v>0</v>
      </c>
      <c r="BE33" s="97">
        <f>COUNTIF(Table1[[#This Row],[
Catalyst for Payment Reform Employer-Purchaser Measure Set]],"*yes*")</f>
        <v>0</v>
      </c>
      <c r="BF33" s="97">
        <f>COUNTIF(Table1[[#This Row],[
California AMP Medi-Cal Managed Care Measure Set]:[
Washington State Common Measure Set for Health Care Quality and Cost 
]],"*yes*")</f>
        <v>0</v>
      </c>
      <c r="BG33" s="26"/>
      <c r="BH33" s="26"/>
      <c r="BI33" s="26"/>
      <c r="BJ33" s="26"/>
      <c r="BK33" s="26"/>
      <c r="BL33" s="26"/>
      <c r="BM33" s="26"/>
      <c r="BN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
      </c>
      <c r="BW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34" spans="1:85">
      <c r="A34" s="20"/>
      <c r="B34" s="21"/>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3"/>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R34" s="24"/>
      <c r="BS34" s="24"/>
      <c r="BZ34" s="24"/>
      <c r="CA34" s="24"/>
      <c r="CB34" s="24"/>
      <c r="CC34" s="24"/>
      <c r="CD34" s="24"/>
      <c r="CF34" s="24"/>
      <c r="CG34" s="24"/>
    </row>
    <row r="35" spans="1:85">
      <c r="A35" s="20"/>
      <c r="B35" s="21"/>
      <c r="C35" s="20"/>
      <c r="D35" s="20"/>
      <c r="E35" s="21"/>
      <c r="F35" s="21"/>
      <c r="G35" s="20"/>
      <c r="H35" s="21"/>
      <c r="I35" s="20"/>
      <c r="J35" s="20"/>
      <c r="K35" s="21"/>
      <c r="L35" s="20"/>
      <c r="M35" s="21"/>
      <c r="N35" s="21"/>
      <c r="O35" s="20"/>
      <c r="P35" s="21"/>
      <c r="Q35" s="21"/>
      <c r="R35" s="21"/>
      <c r="S35" s="21"/>
      <c r="T35" s="21"/>
      <c r="U35" s="20"/>
      <c r="V35" s="21"/>
      <c r="W35" s="20"/>
      <c r="X35" s="21"/>
      <c r="Y35" s="20"/>
      <c r="Z35" s="21"/>
      <c r="AA35" s="20"/>
      <c r="AB35" s="21"/>
      <c r="AC35" s="20"/>
      <c r="AD35" s="21"/>
      <c r="AE35" s="20"/>
      <c r="AF35" s="21"/>
      <c r="AG35" s="20"/>
      <c r="AH35" s="21"/>
      <c r="AI35" s="20"/>
      <c r="AJ35" s="21"/>
      <c r="AK35" s="20"/>
      <c r="AL35" s="21"/>
      <c r="AM35" s="20"/>
      <c r="AN35" s="21"/>
      <c r="AO35" s="20"/>
      <c r="AP35" s="21"/>
      <c r="AQ35" s="20"/>
      <c r="AR35" s="21"/>
      <c r="AS35" s="20"/>
      <c r="AT35" s="21"/>
      <c r="AU35" s="20"/>
      <c r="AV35" s="21"/>
      <c r="AW35" s="20"/>
      <c r="AX35" s="21"/>
      <c r="AY35" s="20"/>
      <c r="AZ35" s="21"/>
      <c r="BA35" s="20"/>
      <c r="BB35" s="24"/>
      <c r="BC35" s="24"/>
      <c r="BD35" s="24"/>
      <c r="BE35" s="24"/>
      <c r="BF35" s="24"/>
      <c r="BG35" s="24"/>
      <c r="BH35" s="24"/>
      <c r="BI35" s="24"/>
      <c r="BJ35" s="24"/>
      <c r="BK35" s="24"/>
      <c r="BL35" s="24"/>
      <c r="BM35" s="24"/>
      <c r="BN35" s="24"/>
      <c r="BO35" s="24"/>
      <c r="BP35" s="24"/>
      <c r="BR35" s="24"/>
      <c r="BS35" s="24"/>
      <c r="BZ35" s="24"/>
      <c r="CA35" s="24"/>
      <c r="CB35" s="24"/>
      <c r="CC35" s="24"/>
      <c r="CD35" s="24"/>
      <c r="CF35" s="24"/>
      <c r="CG35" s="24"/>
    </row>
    <row r="36" spans="1:85">
      <c r="A36" s="20"/>
      <c r="B36" s="21"/>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3"/>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R36" s="24"/>
      <c r="BS36" s="24"/>
      <c r="BZ36" s="24"/>
      <c r="CA36" s="24"/>
      <c r="CB36" s="24"/>
      <c r="CC36" s="24"/>
      <c r="CD36" s="24"/>
      <c r="CF36" s="24"/>
      <c r="CG36" s="24"/>
    </row>
    <row r="37" spans="1:85">
      <c r="A37" s="20"/>
      <c r="B37" s="21"/>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3"/>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R37" s="24"/>
      <c r="BS37" s="24"/>
      <c r="BZ37" s="24"/>
      <c r="CA37" s="24"/>
      <c r="CB37" s="24"/>
      <c r="CC37" s="24"/>
      <c r="CD37" s="24"/>
      <c r="CF37" s="24"/>
      <c r="CG37" s="24"/>
    </row>
    <row r="38" spans="1:85">
      <c r="A38" s="20"/>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3"/>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R38" s="24"/>
      <c r="BS38" s="24"/>
      <c r="BZ38" s="24"/>
      <c r="CA38" s="24"/>
      <c r="CB38" s="24"/>
      <c r="CC38" s="24"/>
      <c r="CD38" s="24"/>
      <c r="CF38" s="24"/>
      <c r="CG38" s="24"/>
    </row>
    <row r="39" spans="1:85">
      <c r="A39" s="20"/>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3"/>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R39" s="24"/>
      <c r="BS39" s="24"/>
      <c r="BZ39" s="24"/>
      <c r="CA39" s="24"/>
      <c r="CB39" s="24"/>
      <c r="CC39" s="24"/>
      <c r="CD39" s="24"/>
      <c r="CF39" s="24"/>
      <c r="CG39" s="24"/>
    </row>
    <row r="40" spans="1:85">
      <c r="A40" s="20"/>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3"/>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R40" s="24"/>
      <c r="BS40" s="24"/>
      <c r="BZ40" s="24"/>
      <c r="CA40" s="24"/>
      <c r="CB40" s="24"/>
      <c r="CC40" s="24"/>
      <c r="CD40" s="24"/>
      <c r="CF40" s="24"/>
      <c r="CG40" s="24"/>
    </row>
    <row r="41" spans="1:85">
      <c r="A41" s="20"/>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3"/>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R41" s="24"/>
      <c r="BS41" s="24"/>
      <c r="BZ41" s="24"/>
      <c r="CA41" s="24"/>
      <c r="CB41" s="24"/>
      <c r="CC41" s="24"/>
      <c r="CD41" s="24"/>
      <c r="CF41" s="24"/>
      <c r="CG41" s="24"/>
    </row>
    <row r="42" spans="1:85">
      <c r="A42" s="20"/>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3"/>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R42" s="24"/>
      <c r="BS42" s="24"/>
      <c r="BZ42" s="24"/>
      <c r="CA42" s="24"/>
      <c r="CB42" s="24"/>
      <c r="CC42" s="24"/>
      <c r="CD42" s="24"/>
      <c r="CF42" s="24"/>
      <c r="CG42" s="24"/>
    </row>
    <row r="43" spans="1:85">
      <c r="A43" s="20"/>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3"/>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R43" s="24"/>
      <c r="BS43" s="24"/>
      <c r="BZ43" s="24"/>
      <c r="CA43" s="24"/>
      <c r="CB43" s="24"/>
      <c r="CC43" s="24"/>
      <c r="CD43" s="24"/>
      <c r="CF43" s="24"/>
      <c r="CG43" s="24"/>
    </row>
    <row r="44" spans="1:85">
      <c r="A44" s="20"/>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3"/>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R44" s="24"/>
      <c r="BS44" s="24"/>
      <c r="BZ44" s="24"/>
      <c r="CA44" s="24"/>
      <c r="CB44" s="24"/>
      <c r="CC44" s="24"/>
      <c r="CD44" s="24"/>
      <c r="CF44" s="24"/>
      <c r="CG44" s="24"/>
    </row>
    <row r="45" spans="1:85">
      <c r="A45" s="20"/>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3"/>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R45" s="24"/>
      <c r="BS45" s="24"/>
      <c r="BZ45" s="24"/>
      <c r="CA45" s="24"/>
      <c r="CB45" s="24"/>
      <c r="CC45" s="24"/>
      <c r="CD45" s="24"/>
      <c r="CF45" s="24"/>
      <c r="CG45" s="24"/>
    </row>
    <row r="46" spans="1:85">
      <c r="A46" s="20"/>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3"/>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R46" s="24"/>
      <c r="BS46" s="24"/>
      <c r="BZ46" s="24"/>
      <c r="CA46" s="24"/>
      <c r="CB46" s="24"/>
      <c r="CC46" s="24"/>
      <c r="CD46" s="24"/>
      <c r="CF46" s="24"/>
      <c r="CG46" s="24"/>
    </row>
    <row r="47" spans="1:85">
      <c r="A47" s="20"/>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3"/>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R47" s="24"/>
      <c r="BS47" s="24"/>
      <c r="BZ47" s="24"/>
      <c r="CA47" s="24"/>
      <c r="CB47" s="24"/>
      <c r="CC47" s="24"/>
      <c r="CD47" s="24"/>
      <c r="CF47" s="24"/>
      <c r="CG47" s="24"/>
    </row>
    <row r="48" spans="1:85">
      <c r="A48" s="20"/>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3"/>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R48" s="24"/>
      <c r="BS48" s="24"/>
      <c r="BZ48" s="24"/>
      <c r="CA48" s="24"/>
      <c r="CB48" s="24"/>
      <c r="CC48" s="24"/>
      <c r="CD48" s="24"/>
      <c r="CF48" s="24"/>
      <c r="CG48" s="24"/>
    </row>
    <row r="49" spans="1:85">
      <c r="A49" s="20"/>
      <c r="B49" s="2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3"/>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R49" s="24"/>
      <c r="BS49" s="24"/>
      <c r="BZ49" s="24"/>
      <c r="CA49" s="24"/>
      <c r="CB49" s="24"/>
      <c r="CC49" s="24"/>
      <c r="CD49" s="24"/>
      <c r="CF49" s="24"/>
      <c r="CG49" s="24"/>
    </row>
    <row r="50" spans="1:85">
      <c r="A50" s="20"/>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3"/>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R50" s="24"/>
      <c r="BS50" s="24"/>
      <c r="BZ50" s="24"/>
      <c r="CA50" s="24"/>
      <c r="CB50" s="24"/>
      <c r="CC50" s="24"/>
      <c r="CD50" s="24"/>
      <c r="CF50" s="24"/>
      <c r="CG50" s="24"/>
    </row>
    <row r="51" spans="1:85">
      <c r="A51" s="20"/>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3"/>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R51" s="24"/>
      <c r="BS51" s="24"/>
      <c r="BZ51" s="24"/>
      <c r="CA51" s="24"/>
      <c r="CB51" s="24"/>
      <c r="CC51" s="24"/>
      <c r="CD51" s="24"/>
      <c r="CF51" s="24"/>
      <c r="CG51" s="24"/>
    </row>
    <row r="52" spans="1:85">
      <c r="A52" s="20"/>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3"/>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R52" s="24"/>
      <c r="BS52" s="24"/>
      <c r="BZ52" s="24"/>
      <c r="CA52" s="24"/>
      <c r="CB52" s="24"/>
      <c r="CC52" s="24"/>
      <c r="CD52" s="24"/>
      <c r="CF52" s="24"/>
      <c r="CG52" s="24"/>
    </row>
    <row r="53" spans="1:85">
      <c r="A53" s="20"/>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3"/>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R53" s="24"/>
      <c r="BS53" s="24"/>
      <c r="BZ53" s="24"/>
      <c r="CA53" s="24"/>
      <c r="CB53" s="24"/>
      <c r="CC53" s="24"/>
      <c r="CD53" s="24"/>
      <c r="CF53" s="24"/>
      <c r="CG53" s="24"/>
    </row>
    <row r="54" spans="1:85">
      <c r="A54" s="20"/>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3"/>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R54" s="24"/>
      <c r="BS54" s="24"/>
      <c r="BZ54" s="24"/>
      <c r="CA54" s="24"/>
      <c r="CB54" s="24"/>
      <c r="CC54" s="24"/>
      <c r="CD54" s="24"/>
      <c r="CF54" s="24"/>
      <c r="CG54" s="24"/>
    </row>
    <row r="55" spans="1:85">
      <c r="A55" s="20"/>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3"/>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R55" s="24"/>
      <c r="BS55" s="24"/>
      <c r="BZ55" s="24"/>
      <c r="CA55" s="24"/>
      <c r="CB55" s="24"/>
      <c r="CC55" s="24"/>
      <c r="CD55" s="24"/>
      <c r="CF55" s="24"/>
      <c r="CG55" s="24"/>
    </row>
    <row r="56" spans="1:85">
      <c r="A56" s="20"/>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3"/>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R56" s="24"/>
      <c r="BS56" s="24"/>
      <c r="BZ56" s="24"/>
      <c r="CA56" s="24"/>
      <c r="CB56" s="24"/>
      <c r="CC56" s="24"/>
      <c r="CD56" s="24"/>
      <c r="CF56" s="24"/>
      <c r="CG56" s="24"/>
    </row>
    <row r="57" spans="1:85">
      <c r="A57" s="20"/>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3"/>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R57" s="24"/>
      <c r="BS57" s="24"/>
      <c r="BZ57" s="24"/>
      <c r="CA57" s="24"/>
      <c r="CB57" s="24"/>
      <c r="CC57" s="24"/>
      <c r="CD57" s="24"/>
      <c r="CF57" s="24"/>
      <c r="CG57" s="24"/>
    </row>
    <row r="58" spans="1:85">
      <c r="A58" s="20"/>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3"/>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R58" s="24"/>
      <c r="BS58" s="24"/>
      <c r="BZ58" s="24"/>
      <c r="CA58" s="24"/>
      <c r="CB58" s="24"/>
      <c r="CC58" s="24"/>
      <c r="CD58" s="24"/>
      <c r="CF58" s="24"/>
      <c r="CG58" s="24"/>
    </row>
    <row r="59" spans="1:85">
      <c r="A59" s="20"/>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3"/>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R59" s="24"/>
      <c r="BS59" s="24"/>
      <c r="BZ59" s="24"/>
      <c r="CA59" s="24"/>
      <c r="CB59" s="24"/>
      <c r="CC59" s="24"/>
      <c r="CD59" s="24"/>
      <c r="CF59" s="24"/>
      <c r="CG59" s="24"/>
    </row>
    <row r="60" spans="1:85">
      <c r="A60" s="20"/>
      <c r="B60" s="2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3"/>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R60" s="24"/>
      <c r="BS60" s="24"/>
      <c r="BZ60" s="24"/>
      <c r="CA60" s="24"/>
      <c r="CB60" s="24"/>
      <c r="CC60" s="24"/>
      <c r="CD60" s="24"/>
      <c r="CF60" s="24"/>
      <c r="CG60" s="24"/>
    </row>
    <row r="61" spans="1:85">
      <c r="A61" s="20"/>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3"/>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R61" s="24"/>
      <c r="BS61" s="24"/>
      <c r="BZ61" s="24"/>
      <c r="CA61" s="24"/>
      <c r="CB61" s="24"/>
      <c r="CC61" s="24"/>
      <c r="CD61" s="24"/>
      <c r="CF61" s="24"/>
      <c r="CG61" s="24"/>
    </row>
    <row r="62" spans="1:85">
      <c r="A62" s="20"/>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3"/>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R62" s="24"/>
      <c r="BS62" s="24"/>
      <c r="BZ62" s="24"/>
      <c r="CA62" s="24"/>
      <c r="CB62" s="24"/>
      <c r="CC62" s="24"/>
      <c r="CD62" s="24"/>
      <c r="CF62" s="24"/>
      <c r="CG62" s="24"/>
    </row>
    <row r="63" spans="1:85">
      <c r="A63" s="20"/>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3"/>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R63" s="24"/>
      <c r="BS63" s="24"/>
      <c r="BZ63" s="24"/>
      <c r="CA63" s="24"/>
      <c r="CB63" s="24"/>
      <c r="CC63" s="24"/>
      <c r="CD63" s="24"/>
      <c r="CF63" s="24"/>
      <c r="CG63" s="24"/>
    </row>
    <row r="64" spans="1:85">
      <c r="A64" s="20"/>
      <c r="B64" s="2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3"/>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R64" s="24"/>
      <c r="BS64" s="24"/>
      <c r="BZ64" s="24"/>
      <c r="CA64" s="24"/>
      <c r="CB64" s="24"/>
      <c r="CC64" s="24"/>
      <c r="CD64" s="24"/>
      <c r="CF64" s="24"/>
      <c r="CG64" s="24"/>
    </row>
    <row r="65" spans="1:85">
      <c r="A65" s="20"/>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3"/>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R65" s="24"/>
      <c r="BS65" s="24"/>
      <c r="BZ65" s="24"/>
      <c r="CA65" s="24"/>
      <c r="CB65" s="24"/>
      <c r="CC65" s="24"/>
      <c r="CD65" s="24"/>
      <c r="CF65" s="24"/>
      <c r="CG65" s="24"/>
    </row>
    <row r="66" spans="1:85">
      <c r="A66" s="20"/>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3"/>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R66" s="24"/>
      <c r="BS66" s="24"/>
      <c r="BZ66" s="24"/>
      <c r="CA66" s="24"/>
      <c r="CB66" s="24"/>
      <c r="CC66" s="24"/>
      <c r="CD66" s="24"/>
      <c r="CF66" s="24"/>
      <c r="CG66" s="24"/>
    </row>
    <row r="67" spans="1:85">
      <c r="A67" s="20"/>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3"/>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R67" s="24"/>
      <c r="BS67" s="24"/>
      <c r="BZ67" s="24"/>
      <c r="CA67" s="24"/>
      <c r="CB67" s="24"/>
      <c r="CC67" s="24"/>
      <c r="CD67" s="24"/>
      <c r="CF67" s="24"/>
      <c r="CG67" s="24"/>
    </row>
    <row r="68" spans="1:85">
      <c r="A68" s="20"/>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3"/>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R68" s="24"/>
      <c r="BS68" s="24"/>
      <c r="BZ68" s="24"/>
      <c r="CA68" s="24"/>
      <c r="CB68" s="24"/>
      <c r="CC68" s="24"/>
      <c r="CD68" s="24"/>
      <c r="CF68" s="24"/>
      <c r="CG68" s="24"/>
    </row>
    <row r="69" spans="1:85">
      <c r="A69" s="20"/>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3"/>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R69" s="24"/>
      <c r="BS69" s="24"/>
      <c r="BZ69" s="24"/>
      <c r="CA69" s="24"/>
      <c r="CB69" s="24"/>
      <c r="CC69" s="24"/>
      <c r="CD69" s="24"/>
      <c r="CF69" s="24"/>
      <c r="CG69" s="24"/>
    </row>
    <row r="70" spans="1:85">
      <c r="A70" s="20"/>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3"/>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R70" s="24"/>
      <c r="BS70" s="24"/>
      <c r="BZ70" s="24"/>
      <c r="CA70" s="24"/>
      <c r="CB70" s="24"/>
      <c r="CC70" s="24"/>
      <c r="CD70" s="24"/>
      <c r="CF70" s="24"/>
      <c r="CG70" s="24"/>
    </row>
    <row r="71" spans="1:85">
      <c r="A71" s="20"/>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3"/>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R71" s="24"/>
      <c r="BS71" s="24"/>
      <c r="BZ71" s="24"/>
      <c r="CA71" s="24"/>
      <c r="CB71" s="24"/>
      <c r="CC71" s="24"/>
      <c r="CD71" s="24"/>
      <c r="CF71" s="24"/>
      <c r="CG71" s="24"/>
    </row>
    <row r="72" spans="1:85">
      <c r="A72" s="20"/>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3"/>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R72" s="24"/>
      <c r="BS72" s="24"/>
      <c r="BZ72" s="24"/>
      <c r="CA72" s="24"/>
      <c r="CB72" s="24"/>
      <c r="CC72" s="24"/>
      <c r="CD72" s="24"/>
      <c r="CF72" s="24"/>
      <c r="CG72" s="24"/>
    </row>
    <row r="73" spans="1:85">
      <c r="A73" s="20"/>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3"/>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R73" s="24"/>
      <c r="BS73" s="24"/>
      <c r="BZ73" s="24"/>
      <c r="CA73" s="24"/>
      <c r="CB73" s="24"/>
      <c r="CC73" s="24"/>
      <c r="CD73" s="24"/>
      <c r="CF73" s="24"/>
      <c r="CG73" s="24"/>
    </row>
    <row r="74" spans="1:85">
      <c r="A74" s="20"/>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3"/>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R74" s="24"/>
      <c r="BS74" s="24"/>
      <c r="BZ74" s="24"/>
      <c r="CA74" s="24"/>
      <c r="CB74" s="24"/>
      <c r="CC74" s="24"/>
      <c r="CD74" s="24"/>
      <c r="CF74" s="24"/>
      <c r="CG74" s="24"/>
    </row>
    <row r="75" spans="1:85">
      <c r="A75" s="20"/>
      <c r="B75" s="21"/>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3"/>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R75" s="24"/>
      <c r="BS75" s="24"/>
      <c r="BZ75" s="24"/>
      <c r="CA75" s="24"/>
      <c r="CB75" s="24"/>
      <c r="CC75" s="24"/>
      <c r="CD75" s="24"/>
      <c r="CF75" s="24"/>
      <c r="CG75" s="24"/>
    </row>
    <row r="76" spans="1:85">
      <c r="A76" s="20"/>
      <c r="B76" s="21"/>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3"/>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R76" s="24"/>
      <c r="BS76" s="24"/>
      <c r="BZ76" s="24"/>
      <c r="CA76" s="24"/>
      <c r="CB76" s="24"/>
      <c r="CC76" s="24"/>
      <c r="CD76" s="24"/>
      <c r="CF76" s="24"/>
      <c r="CG76" s="24"/>
    </row>
    <row r="77" spans="1:85" hidden="1">
      <c r="A77" s="20"/>
      <c r="B77" s="21"/>
      <c r="C77" s="22"/>
      <c r="D77" s="22"/>
      <c r="E77" s="22"/>
      <c r="F77" s="22"/>
      <c r="G77" s="22"/>
      <c r="H77" s="22"/>
      <c r="I77" s="22"/>
      <c r="J77" s="22"/>
      <c r="K77" s="22"/>
      <c r="L77" s="22"/>
      <c r="M77" s="22"/>
      <c r="N77" s="22"/>
      <c r="O77" s="22"/>
      <c r="P77" s="22"/>
      <c r="Q77" s="22"/>
      <c r="R77" s="22"/>
      <c r="S77" s="22"/>
      <c r="T77" s="22"/>
      <c r="U77" s="22"/>
      <c r="V77" s="22"/>
      <c r="W77" s="109" t="s">
        <v>659</v>
      </c>
      <c r="X77" s="22"/>
      <c r="Y77" s="109" t="s">
        <v>659</v>
      </c>
      <c r="Z77" s="22"/>
      <c r="AA77" s="109" t="s">
        <v>659</v>
      </c>
      <c r="AB77" s="22"/>
      <c r="AC77" s="109" t="s">
        <v>659</v>
      </c>
      <c r="AD77" s="22"/>
      <c r="AE77" s="109" t="s">
        <v>659</v>
      </c>
      <c r="AF77" s="22"/>
      <c r="AG77" s="109" t="s">
        <v>659</v>
      </c>
      <c r="AH77" s="22"/>
      <c r="AI77" s="109" t="s">
        <v>659</v>
      </c>
      <c r="AJ77" s="22"/>
      <c r="AK77" s="109" t="s">
        <v>659</v>
      </c>
      <c r="AL77" s="22"/>
      <c r="AM77" s="109" t="s">
        <v>659</v>
      </c>
      <c r="AN77" s="22"/>
      <c r="AO77" s="109" t="s">
        <v>659</v>
      </c>
      <c r="AP77" s="22"/>
      <c r="AQ77" s="23"/>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R77" s="24"/>
      <c r="BS77" s="24"/>
      <c r="BZ77" s="24"/>
      <c r="CA77" s="24"/>
      <c r="CB77" s="24"/>
      <c r="CC77" s="24"/>
      <c r="CD77" s="24"/>
      <c r="CF77" s="24"/>
      <c r="CG77" s="24"/>
    </row>
    <row r="78" spans="1:85" hidden="1">
      <c r="A78" s="20"/>
      <c r="B78" s="21"/>
      <c r="C78" s="22"/>
      <c r="D78" s="22"/>
      <c r="E78" s="22"/>
      <c r="F78" s="22"/>
      <c r="G78" s="22"/>
      <c r="H78" s="22"/>
      <c r="I78" s="22"/>
      <c r="J78" s="22"/>
      <c r="K78" s="22"/>
      <c r="L78" s="22"/>
      <c r="M78" s="22"/>
      <c r="N78" s="22"/>
      <c r="O78" s="22"/>
      <c r="P78" s="22"/>
      <c r="Q78" s="22"/>
      <c r="R78" s="22"/>
      <c r="S78" s="22"/>
      <c r="T78" s="22"/>
      <c r="U78" s="22"/>
      <c r="V78" s="22"/>
      <c r="W78" s="109" t="s">
        <v>660</v>
      </c>
      <c r="X78" s="22"/>
      <c r="Y78" s="109" t="s">
        <v>660</v>
      </c>
      <c r="Z78" s="22"/>
      <c r="AA78" s="109" t="s">
        <v>660</v>
      </c>
      <c r="AB78" s="22"/>
      <c r="AC78" s="109" t="s">
        <v>660</v>
      </c>
      <c r="AD78" s="22"/>
      <c r="AE78" s="109" t="s">
        <v>660</v>
      </c>
      <c r="AF78" s="22"/>
      <c r="AG78" s="109" t="s">
        <v>660</v>
      </c>
      <c r="AH78" s="22"/>
      <c r="AI78" s="109" t="s">
        <v>660</v>
      </c>
      <c r="AJ78" s="22"/>
      <c r="AK78" s="109" t="s">
        <v>660</v>
      </c>
      <c r="AL78" s="22"/>
      <c r="AM78" s="109" t="s">
        <v>660</v>
      </c>
      <c r="AN78" s="22"/>
      <c r="AO78" s="109" t="s">
        <v>660</v>
      </c>
      <c r="AP78" s="22"/>
      <c r="AQ78" s="23"/>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R78" s="24"/>
      <c r="BS78" s="24"/>
      <c r="BZ78" s="24"/>
      <c r="CA78" s="24"/>
      <c r="CB78" s="24"/>
      <c r="CC78" s="24"/>
      <c r="CD78" s="24"/>
      <c r="CF78" s="24"/>
      <c r="CG78" s="24"/>
    </row>
    <row r="79" spans="1:85" hidden="1">
      <c r="A79" s="20"/>
      <c r="B79" s="21"/>
      <c r="C79" s="22"/>
      <c r="D79" s="22"/>
      <c r="E79" s="22"/>
      <c r="F79" s="22"/>
      <c r="G79" s="22"/>
      <c r="H79" s="22"/>
      <c r="I79" s="22"/>
      <c r="J79" s="22"/>
      <c r="K79" s="22"/>
      <c r="L79" s="22"/>
      <c r="M79" s="22"/>
      <c r="N79" s="22"/>
      <c r="O79" s="22"/>
      <c r="P79" s="22"/>
      <c r="Q79" s="22"/>
      <c r="R79" s="22"/>
      <c r="S79" s="22"/>
      <c r="T79" s="22"/>
      <c r="U79" s="22"/>
      <c r="V79" s="22"/>
      <c r="W79" s="110" t="s">
        <v>661</v>
      </c>
      <c r="X79" s="22"/>
      <c r="Y79" s="110" t="s">
        <v>662</v>
      </c>
      <c r="Z79" s="22"/>
      <c r="AA79" s="110" t="s">
        <v>663</v>
      </c>
      <c r="AB79" s="22"/>
      <c r="AC79" s="110" t="s">
        <v>664</v>
      </c>
      <c r="AD79" s="22"/>
      <c r="AE79" s="110" t="s">
        <v>665</v>
      </c>
      <c r="AF79" s="22"/>
      <c r="AG79" s="110" t="s">
        <v>666</v>
      </c>
      <c r="AH79" s="22"/>
      <c r="AI79" s="110" t="s">
        <v>667</v>
      </c>
      <c r="AJ79" s="22"/>
      <c r="AK79" s="110" t="s">
        <v>668</v>
      </c>
      <c r="AL79" s="22"/>
      <c r="AM79" s="110" t="s">
        <v>669</v>
      </c>
      <c r="AN79" s="22"/>
      <c r="AO79" s="110" t="s">
        <v>670</v>
      </c>
      <c r="AP79" s="22"/>
      <c r="AQ79" s="23"/>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R79" s="24"/>
      <c r="BS79" s="24"/>
      <c r="BZ79" s="24"/>
      <c r="CA79" s="24"/>
      <c r="CB79" s="24"/>
      <c r="CC79" s="24"/>
      <c r="CD79" s="24"/>
      <c r="CF79" s="24"/>
      <c r="CG79" s="24"/>
    </row>
    <row r="80" spans="1:85" hidden="1">
      <c r="A80" s="20"/>
      <c r="B80" s="21"/>
      <c r="C80" s="22"/>
      <c r="D80" s="22"/>
      <c r="E80" s="22"/>
      <c r="F80" s="22"/>
      <c r="G80" s="22"/>
      <c r="H80" s="22"/>
      <c r="I80" s="22"/>
      <c r="J80" s="22"/>
      <c r="K80" s="22"/>
      <c r="L80" s="22"/>
      <c r="M80" s="22"/>
      <c r="N80" s="22"/>
      <c r="O80" s="22"/>
      <c r="P80" s="22"/>
      <c r="Q80" s="22"/>
      <c r="R80" s="22"/>
      <c r="S80" s="22"/>
      <c r="T80" s="22"/>
      <c r="U80" s="22"/>
      <c r="V80" s="22"/>
      <c r="W80" s="110" t="s">
        <v>184</v>
      </c>
      <c r="X80" s="22"/>
      <c r="Y80" s="110" t="s">
        <v>184</v>
      </c>
      <c r="Z80" s="22"/>
      <c r="AA80" s="110" t="s">
        <v>184</v>
      </c>
      <c r="AB80" s="22"/>
      <c r="AC80" s="110" t="s">
        <v>184</v>
      </c>
      <c r="AD80" s="22"/>
      <c r="AE80" s="110" t="s">
        <v>184</v>
      </c>
      <c r="AF80" s="22"/>
      <c r="AG80" s="110" t="s">
        <v>184</v>
      </c>
      <c r="AH80" s="22"/>
      <c r="AI80" s="110" t="s">
        <v>184</v>
      </c>
      <c r="AJ80" s="22"/>
      <c r="AK80" s="110" t="s">
        <v>184</v>
      </c>
      <c r="AL80" s="22"/>
      <c r="AM80" s="110" t="s">
        <v>184</v>
      </c>
      <c r="AN80" s="22"/>
      <c r="AO80" s="110" t="s">
        <v>184</v>
      </c>
      <c r="AP80" s="22"/>
      <c r="AQ80" s="23"/>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R80" s="24"/>
      <c r="BS80" s="24"/>
      <c r="BZ80" s="24"/>
      <c r="CA80" s="24"/>
      <c r="CB80" s="24"/>
      <c r="CC80" s="24"/>
      <c r="CD80" s="24"/>
      <c r="CF80" s="24"/>
      <c r="CG80" s="24"/>
    </row>
    <row r="81" spans="1:85" hidden="1">
      <c r="A81" s="20"/>
      <c r="B81" s="21"/>
      <c r="C81" s="22"/>
      <c r="D81" s="22"/>
      <c r="E81" s="22"/>
      <c r="F81" s="22"/>
      <c r="G81" s="22"/>
      <c r="H81" s="22"/>
      <c r="I81" s="22"/>
      <c r="J81" s="22"/>
      <c r="K81" s="22"/>
      <c r="L81" s="22"/>
      <c r="M81" s="22"/>
      <c r="N81" s="22"/>
      <c r="O81" s="22"/>
      <c r="P81" s="22"/>
      <c r="Q81" s="22"/>
      <c r="R81" s="22"/>
      <c r="S81" s="22"/>
      <c r="T81" s="22"/>
      <c r="U81" s="22"/>
      <c r="V81" s="22"/>
      <c r="W81" s="110" t="s">
        <v>185</v>
      </c>
      <c r="X81" s="22"/>
      <c r="Y81" s="110" t="s">
        <v>185</v>
      </c>
      <c r="Z81" s="22"/>
      <c r="AA81" s="110" t="s">
        <v>185</v>
      </c>
      <c r="AB81" s="22"/>
      <c r="AC81" s="110" t="s">
        <v>185</v>
      </c>
      <c r="AD81" s="22"/>
      <c r="AE81" s="110" t="s">
        <v>185</v>
      </c>
      <c r="AF81" s="22"/>
      <c r="AG81" s="110" t="s">
        <v>185</v>
      </c>
      <c r="AH81" s="22"/>
      <c r="AI81" s="110" t="s">
        <v>185</v>
      </c>
      <c r="AJ81" s="22"/>
      <c r="AK81" s="110" t="s">
        <v>185</v>
      </c>
      <c r="AL81" s="22"/>
      <c r="AM81" s="110" t="s">
        <v>185</v>
      </c>
      <c r="AN81" s="22"/>
      <c r="AO81" s="110" t="s">
        <v>185</v>
      </c>
      <c r="AP81" s="22"/>
      <c r="AQ81" s="23"/>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R81" s="24"/>
      <c r="BS81" s="24"/>
      <c r="BZ81" s="24"/>
      <c r="CA81" s="24"/>
      <c r="CB81" s="24"/>
      <c r="CC81" s="24"/>
      <c r="CD81" s="24"/>
      <c r="CF81" s="24"/>
      <c r="CG81" s="24"/>
    </row>
    <row r="82" spans="1:85" hidden="1">
      <c r="A82" s="20"/>
      <c r="B82" s="21"/>
      <c r="C82" s="22"/>
      <c r="D82" s="22"/>
      <c r="E82" s="22"/>
      <c r="F82" s="22"/>
      <c r="G82" s="22"/>
      <c r="H82" s="22"/>
      <c r="I82" s="22"/>
      <c r="J82" s="22"/>
      <c r="K82" s="22"/>
      <c r="L82" s="22"/>
      <c r="M82" s="22"/>
      <c r="N82" s="22"/>
      <c r="O82" s="22"/>
      <c r="P82" s="22"/>
      <c r="Q82" s="22"/>
      <c r="R82" s="22"/>
      <c r="S82" s="22"/>
      <c r="T82" s="22"/>
      <c r="U82" s="22"/>
      <c r="V82" s="22"/>
      <c r="W82" s="110" t="s">
        <v>186</v>
      </c>
      <c r="X82" s="22"/>
      <c r="Y82" s="110" t="s">
        <v>186</v>
      </c>
      <c r="Z82" s="22"/>
      <c r="AA82" s="110" t="s">
        <v>186</v>
      </c>
      <c r="AB82" s="22"/>
      <c r="AC82" s="110" t="s">
        <v>186</v>
      </c>
      <c r="AD82" s="22"/>
      <c r="AE82" s="110" t="s">
        <v>186</v>
      </c>
      <c r="AF82" s="22"/>
      <c r="AG82" s="110" t="s">
        <v>186</v>
      </c>
      <c r="AH82" s="22"/>
      <c r="AI82" s="110" t="s">
        <v>186</v>
      </c>
      <c r="AJ82" s="22"/>
      <c r="AK82" s="110" t="s">
        <v>186</v>
      </c>
      <c r="AL82" s="22"/>
      <c r="AM82" s="110" t="s">
        <v>186</v>
      </c>
      <c r="AN82" s="22"/>
      <c r="AO82" s="110" t="s">
        <v>186</v>
      </c>
      <c r="AP82" s="22"/>
      <c r="AQ82" s="23"/>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R82" s="24"/>
      <c r="BS82" s="24"/>
      <c r="BZ82" s="24"/>
      <c r="CA82" s="24"/>
      <c r="CB82" s="24"/>
      <c r="CC82" s="24"/>
      <c r="CD82" s="24"/>
      <c r="CF82" s="24"/>
      <c r="CG82" s="24"/>
    </row>
    <row r="83" spans="1:85" hidden="1">
      <c r="A83" s="20"/>
      <c r="B83" s="21"/>
      <c r="C83" s="22"/>
      <c r="D83" s="22"/>
      <c r="E83" s="22"/>
      <c r="F83" s="22"/>
      <c r="G83" s="22"/>
      <c r="H83" s="22"/>
      <c r="I83" s="22"/>
      <c r="J83" s="22"/>
      <c r="K83" s="22"/>
      <c r="L83" s="22"/>
      <c r="M83" s="22"/>
      <c r="N83" s="22"/>
      <c r="O83" s="22"/>
      <c r="P83" s="22"/>
      <c r="Q83" s="22"/>
      <c r="R83" s="22"/>
      <c r="S83" s="22"/>
      <c r="T83" s="22"/>
      <c r="U83" s="22"/>
      <c r="V83" s="22"/>
      <c r="W83" s="110" t="s">
        <v>187</v>
      </c>
      <c r="X83" s="22"/>
      <c r="Y83" s="110" t="s">
        <v>187</v>
      </c>
      <c r="Z83" s="22"/>
      <c r="AA83" s="110" t="s">
        <v>187</v>
      </c>
      <c r="AB83" s="22"/>
      <c r="AC83" s="110" t="s">
        <v>187</v>
      </c>
      <c r="AD83" s="22"/>
      <c r="AE83" s="110" t="s">
        <v>187</v>
      </c>
      <c r="AF83" s="22"/>
      <c r="AG83" s="110" t="s">
        <v>187</v>
      </c>
      <c r="AH83" s="22"/>
      <c r="AI83" s="110" t="s">
        <v>187</v>
      </c>
      <c r="AJ83" s="22"/>
      <c r="AK83" s="110" t="s">
        <v>187</v>
      </c>
      <c r="AL83" s="22"/>
      <c r="AM83" s="110" t="s">
        <v>187</v>
      </c>
      <c r="AN83" s="22"/>
      <c r="AO83" s="110" t="s">
        <v>187</v>
      </c>
      <c r="AP83" s="22"/>
      <c r="AQ83" s="23"/>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R83" s="24"/>
      <c r="BS83" s="24"/>
      <c r="BZ83" s="24"/>
      <c r="CA83" s="24"/>
      <c r="CB83" s="24"/>
      <c r="CC83" s="24"/>
      <c r="CD83" s="24"/>
      <c r="CF83" s="24"/>
      <c r="CG83" s="24"/>
    </row>
    <row r="84" spans="1:85" hidden="1">
      <c r="A84" s="20"/>
      <c r="B84" s="21"/>
      <c r="C84" s="22"/>
      <c r="D84" s="22"/>
      <c r="E84" s="22"/>
      <c r="F84" s="22"/>
      <c r="G84" s="22"/>
      <c r="H84" s="22"/>
      <c r="I84" s="22"/>
      <c r="J84" s="22"/>
      <c r="K84" s="22"/>
      <c r="L84" s="22"/>
      <c r="M84" s="22"/>
      <c r="N84" s="22"/>
      <c r="O84" s="22"/>
      <c r="P84" s="22"/>
      <c r="Q84" s="22"/>
      <c r="R84" s="22"/>
      <c r="S84" s="22"/>
      <c r="T84" s="22"/>
      <c r="U84" s="22"/>
      <c r="V84" s="22"/>
      <c r="W84" s="110" t="s">
        <v>188</v>
      </c>
      <c r="X84" s="22"/>
      <c r="Y84" s="110" t="s">
        <v>188</v>
      </c>
      <c r="Z84" s="22"/>
      <c r="AA84" s="110" t="s">
        <v>188</v>
      </c>
      <c r="AB84" s="22"/>
      <c r="AC84" s="110" t="s">
        <v>188</v>
      </c>
      <c r="AD84" s="22"/>
      <c r="AE84" s="110" t="s">
        <v>188</v>
      </c>
      <c r="AF84" s="22"/>
      <c r="AG84" s="110" t="s">
        <v>188</v>
      </c>
      <c r="AH84" s="22"/>
      <c r="AI84" s="110" t="s">
        <v>188</v>
      </c>
      <c r="AJ84" s="22"/>
      <c r="AK84" s="110" t="s">
        <v>188</v>
      </c>
      <c r="AL84" s="22"/>
      <c r="AM84" s="110" t="s">
        <v>188</v>
      </c>
      <c r="AN84" s="22"/>
      <c r="AO84" s="110" t="s">
        <v>188</v>
      </c>
      <c r="AP84" s="22"/>
      <c r="AQ84" s="23"/>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R84" s="24"/>
      <c r="BS84" s="24"/>
      <c r="BZ84" s="24"/>
      <c r="CA84" s="24"/>
      <c r="CB84" s="24"/>
      <c r="CC84" s="24"/>
      <c r="CD84" s="24"/>
      <c r="CF84" s="24"/>
      <c r="CG84" s="24"/>
    </row>
    <row r="85" spans="1:85" hidden="1">
      <c r="A85" s="20"/>
      <c r="B85" s="21"/>
      <c r="C85" s="22"/>
      <c r="D85" s="22"/>
      <c r="E85" s="22"/>
      <c r="F85" s="22"/>
      <c r="G85" s="22"/>
      <c r="H85" s="22"/>
      <c r="I85" s="22"/>
      <c r="J85" s="22"/>
      <c r="K85" s="22"/>
      <c r="L85" s="22"/>
      <c r="M85" s="22"/>
      <c r="N85" s="22"/>
      <c r="O85" s="22"/>
      <c r="P85" s="22"/>
      <c r="Q85" s="22"/>
      <c r="R85" s="22"/>
      <c r="S85" s="22"/>
      <c r="T85" s="22"/>
      <c r="U85" s="22"/>
      <c r="V85" s="22"/>
      <c r="W85" s="110" t="s">
        <v>189</v>
      </c>
      <c r="X85" s="22"/>
      <c r="Y85" s="110" t="s">
        <v>189</v>
      </c>
      <c r="Z85" s="22"/>
      <c r="AA85" s="110" t="s">
        <v>189</v>
      </c>
      <c r="AB85" s="22"/>
      <c r="AC85" s="110" t="s">
        <v>189</v>
      </c>
      <c r="AD85" s="22"/>
      <c r="AE85" s="110" t="s">
        <v>189</v>
      </c>
      <c r="AF85" s="22"/>
      <c r="AG85" s="110" t="s">
        <v>189</v>
      </c>
      <c r="AH85" s="22"/>
      <c r="AI85" s="110" t="s">
        <v>189</v>
      </c>
      <c r="AJ85" s="22"/>
      <c r="AK85" s="110" t="s">
        <v>189</v>
      </c>
      <c r="AL85" s="22"/>
      <c r="AM85" s="110" t="s">
        <v>189</v>
      </c>
      <c r="AN85" s="22"/>
      <c r="AO85" s="110" t="s">
        <v>189</v>
      </c>
      <c r="AP85" s="22"/>
      <c r="AQ85" s="23"/>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R85" s="24"/>
      <c r="BS85" s="24"/>
      <c r="BZ85" s="24"/>
      <c r="CA85" s="24"/>
      <c r="CB85" s="24"/>
      <c r="CC85" s="24"/>
      <c r="CD85" s="24"/>
      <c r="CF85" s="24"/>
      <c r="CG85" s="24"/>
    </row>
    <row r="86" spans="1:85" hidden="1">
      <c r="A86" s="20"/>
      <c r="B86" s="21"/>
      <c r="C86" s="22"/>
      <c r="D86" s="22"/>
      <c r="E86" s="22"/>
      <c r="F86" s="22"/>
      <c r="G86" s="22"/>
      <c r="H86" s="22"/>
      <c r="I86" s="22"/>
      <c r="J86" s="22"/>
      <c r="K86" s="22"/>
      <c r="L86" s="22"/>
      <c r="M86" s="22"/>
      <c r="N86" s="22"/>
      <c r="O86" s="22"/>
      <c r="P86" s="22"/>
      <c r="Q86" s="22"/>
      <c r="R86" s="22"/>
      <c r="S86" s="22"/>
      <c r="T86" s="22"/>
      <c r="U86" s="22"/>
      <c r="V86" s="22"/>
      <c r="W86" s="110" t="s">
        <v>190</v>
      </c>
      <c r="X86" s="22"/>
      <c r="Y86" s="110" t="s">
        <v>190</v>
      </c>
      <c r="Z86" s="22"/>
      <c r="AA86" s="110" t="s">
        <v>190</v>
      </c>
      <c r="AB86" s="22"/>
      <c r="AC86" s="110" t="s">
        <v>190</v>
      </c>
      <c r="AD86" s="22"/>
      <c r="AE86" s="110" t="s">
        <v>190</v>
      </c>
      <c r="AF86" s="22"/>
      <c r="AG86" s="110" t="s">
        <v>190</v>
      </c>
      <c r="AH86" s="22"/>
      <c r="AI86" s="110" t="s">
        <v>190</v>
      </c>
      <c r="AJ86" s="22"/>
      <c r="AK86" s="110" t="s">
        <v>190</v>
      </c>
      <c r="AL86" s="22"/>
      <c r="AM86" s="110" t="s">
        <v>190</v>
      </c>
      <c r="AN86" s="22"/>
      <c r="AO86" s="110" t="s">
        <v>190</v>
      </c>
      <c r="AP86" s="22"/>
      <c r="AQ86" s="23"/>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R86" s="24"/>
      <c r="BS86" s="24"/>
      <c r="BZ86" s="24"/>
      <c r="CA86" s="24"/>
      <c r="CB86" s="24"/>
      <c r="CC86" s="24"/>
      <c r="CD86" s="24"/>
      <c r="CF86" s="24"/>
      <c r="CG86" s="24"/>
    </row>
    <row r="87" spans="1:85" hidden="1">
      <c r="A87" s="20"/>
      <c r="B87" s="21"/>
      <c r="C87" s="22"/>
      <c r="D87" s="22"/>
      <c r="E87" s="22"/>
      <c r="F87" s="22"/>
      <c r="G87" s="22"/>
      <c r="H87" s="22"/>
      <c r="I87" s="22"/>
      <c r="J87" s="22"/>
      <c r="K87" s="22"/>
      <c r="L87" s="22"/>
      <c r="M87" s="22"/>
      <c r="N87" s="22"/>
      <c r="O87" s="22"/>
      <c r="P87" s="22"/>
      <c r="Q87" s="22"/>
      <c r="R87" s="22"/>
      <c r="S87" s="22"/>
      <c r="T87" s="22"/>
      <c r="U87" s="22"/>
      <c r="V87" s="22"/>
      <c r="W87" s="110" t="s">
        <v>191</v>
      </c>
      <c r="X87" s="22"/>
      <c r="Y87" s="110" t="s">
        <v>191</v>
      </c>
      <c r="Z87" s="22"/>
      <c r="AA87" s="110" t="s">
        <v>191</v>
      </c>
      <c r="AB87" s="22"/>
      <c r="AC87" s="110" t="s">
        <v>191</v>
      </c>
      <c r="AD87" s="22"/>
      <c r="AE87" s="110" t="s">
        <v>191</v>
      </c>
      <c r="AF87" s="22"/>
      <c r="AG87" s="110" t="s">
        <v>191</v>
      </c>
      <c r="AH87" s="22"/>
      <c r="AI87" s="110" t="s">
        <v>191</v>
      </c>
      <c r="AJ87" s="22"/>
      <c r="AK87" s="110" t="s">
        <v>191</v>
      </c>
      <c r="AL87" s="22"/>
      <c r="AM87" s="110" t="s">
        <v>191</v>
      </c>
      <c r="AN87" s="22"/>
      <c r="AO87" s="110" t="s">
        <v>191</v>
      </c>
      <c r="AP87" s="22"/>
      <c r="AQ87" s="23"/>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R87" s="24"/>
      <c r="BS87" s="24"/>
      <c r="BZ87" s="24"/>
      <c r="CA87" s="24"/>
      <c r="CB87" s="24"/>
      <c r="CC87" s="24"/>
      <c r="CD87" s="24"/>
      <c r="CF87" s="24"/>
      <c r="CG87" s="24"/>
    </row>
    <row r="88" spans="1:85" hidden="1">
      <c r="A88" s="20"/>
      <c r="B88" s="21"/>
      <c r="C88" s="22"/>
      <c r="D88" s="22"/>
      <c r="E88" s="22"/>
      <c r="F88" s="22"/>
      <c r="G88" s="22"/>
      <c r="H88" s="22"/>
      <c r="I88" s="22"/>
      <c r="J88" s="22"/>
      <c r="K88" s="22"/>
      <c r="L88" s="22"/>
      <c r="M88" s="22"/>
      <c r="N88" s="22"/>
      <c r="O88" s="22"/>
      <c r="P88" s="22"/>
      <c r="Q88" s="22"/>
      <c r="R88" s="22"/>
      <c r="S88" s="22"/>
      <c r="T88" s="22"/>
      <c r="U88" s="22"/>
      <c r="V88" s="22"/>
      <c r="W88" s="110" t="s">
        <v>671</v>
      </c>
      <c r="X88" s="22"/>
      <c r="Y88" s="110" t="s">
        <v>671</v>
      </c>
      <c r="Z88" s="22"/>
      <c r="AA88" s="110" t="s">
        <v>671</v>
      </c>
      <c r="AB88" s="22"/>
      <c r="AC88" s="110" t="s">
        <v>671</v>
      </c>
      <c r="AD88" s="22"/>
      <c r="AE88" s="110" t="s">
        <v>671</v>
      </c>
      <c r="AF88" s="22"/>
      <c r="AG88" s="110" t="s">
        <v>671</v>
      </c>
      <c r="AH88" s="22"/>
      <c r="AI88" s="110" t="s">
        <v>671</v>
      </c>
      <c r="AJ88" s="22"/>
      <c r="AK88" s="110" t="s">
        <v>671</v>
      </c>
      <c r="AL88" s="22"/>
      <c r="AM88" s="110" t="s">
        <v>671</v>
      </c>
      <c r="AN88" s="22"/>
      <c r="AO88" s="110" t="s">
        <v>671</v>
      </c>
      <c r="AP88" s="22"/>
      <c r="AQ88" s="23"/>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R88" s="24"/>
      <c r="BS88" s="24"/>
      <c r="BZ88" s="24"/>
      <c r="CA88" s="24"/>
      <c r="CB88" s="24"/>
      <c r="CC88" s="24"/>
      <c r="CD88" s="24"/>
      <c r="CF88" s="24"/>
      <c r="CG88" s="24"/>
    </row>
    <row r="89" spans="1:85" hidden="1">
      <c r="A89" s="20"/>
      <c r="B89" s="21"/>
      <c r="C89" s="22"/>
      <c r="D89" s="22"/>
      <c r="E89" s="22"/>
      <c r="F89" s="22"/>
      <c r="G89" s="22"/>
      <c r="H89" s="22"/>
      <c r="I89" s="22"/>
      <c r="J89" s="22"/>
      <c r="K89" s="22"/>
      <c r="L89" s="22"/>
      <c r="M89" s="22"/>
      <c r="N89" s="22"/>
      <c r="O89" s="22"/>
      <c r="P89" s="22"/>
      <c r="Q89" s="22"/>
      <c r="R89" s="22"/>
      <c r="S89" s="22"/>
      <c r="T89" s="22"/>
      <c r="U89" s="22"/>
      <c r="V89" s="22"/>
      <c r="W89" s="110" t="s">
        <v>193</v>
      </c>
      <c r="X89" s="22"/>
      <c r="Y89" s="110" t="s">
        <v>193</v>
      </c>
      <c r="Z89" s="22"/>
      <c r="AA89" s="110" t="s">
        <v>193</v>
      </c>
      <c r="AB89" s="22"/>
      <c r="AC89" s="110" t="s">
        <v>193</v>
      </c>
      <c r="AD89" s="22"/>
      <c r="AE89" s="110" t="s">
        <v>193</v>
      </c>
      <c r="AF89" s="22"/>
      <c r="AG89" s="110" t="s">
        <v>193</v>
      </c>
      <c r="AH89" s="22"/>
      <c r="AI89" s="110" t="s">
        <v>193</v>
      </c>
      <c r="AJ89" s="22"/>
      <c r="AK89" s="110" t="s">
        <v>193</v>
      </c>
      <c r="AL89" s="22"/>
      <c r="AM89" s="110" t="s">
        <v>193</v>
      </c>
      <c r="AN89" s="22"/>
      <c r="AO89" s="110" t="s">
        <v>193</v>
      </c>
      <c r="AP89" s="22"/>
      <c r="AQ89" s="23"/>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R89" s="24"/>
      <c r="BS89" s="24"/>
      <c r="BZ89" s="24"/>
      <c r="CA89" s="24"/>
      <c r="CB89" s="24"/>
      <c r="CC89" s="24"/>
      <c r="CD89" s="24"/>
      <c r="CF89" s="24"/>
      <c r="CG89" s="24"/>
    </row>
    <row r="90" spans="1:85" hidden="1">
      <c r="A90" s="20"/>
      <c r="B90" s="21"/>
      <c r="C90" s="22"/>
      <c r="D90" s="22"/>
      <c r="E90" s="22"/>
      <c r="F90" s="22"/>
      <c r="G90" s="22"/>
      <c r="H90" s="22"/>
      <c r="I90" s="22"/>
      <c r="J90" s="22"/>
      <c r="K90" s="22"/>
      <c r="L90" s="22"/>
      <c r="M90" s="22"/>
      <c r="N90" s="22"/>
      <c r="O90" s="22"/>
      <c r="P90" s="22"/>
      <c r="Q90" s="22"/>
      <c r="R90" s="22"/>
      <c r="S90" s="22"/>
      <c r="T90" s="22"/>
      <c r="U90" s="22"/>
      <c r="V90" s="22"/>
      <c r="W90" s="110" t="s">
        <v>194</v>
      </c>
      <c r="X90" s="22"/>
      <c r="Y90" s="110" t="s">
        <v>194</v>
      </c>
      <c r="Z90" s="22"/>
      <c r="AA90" s="110" t="s">
        <v>194</v>
      </c>
      <c r="AB90" s="22"/>
      <c r="AC90" s="110" t="s">
        <v>194</v>
      </c>
      <c r="AD90" s="22"/>
      <c r="AE90" s="110" t="s">
        <v>194</v>
      </c>
      <c r="AF90" s="22"/>
      <c r="AG90" s="110" t="s">
        <v>194</v>
      </c>
      <c r="AH90" s="22"/>
      <c r="AI90" s="110" t="s">
        <v>194</v>
      </c>
      <c r="AJ90" s="22"/>
      <c r="AK90" s="110" t="s">
        <v>194</v>
      </c>
      <c r="AL90" s="22"/>
      <c r="AM90" s="110" t="s">
        <v>194</v>
      </c>
      <c r="AN90" s="22"/>
      <c r="AO90" s="110" t="s">
        <v>194</v>
      </c>
      <c r="AP90" s="22"/>
      <c r="AQ90" s="23"/>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R90" s="24"/>
      <c r="BS90" s="24"/>
      <c r="BZ90" s="24"/>
      <c r="CA90" s="24"/>
      <c r="CB90" s="24"/>
      <c r="CC90" s="24"/>
      <c r="CD90" s="24"/>
      <c r="CF90" s="24"/>
      <c r="CG90" s="24"/>
    </row>
    <row r="91" spans="1:85" hidden="1">
      <c r="A91" s="20"/>
      <c r="B91" s="21"/>
      <c r="C91" s="22"/>
      <c r="D91" s="22"/>
      <c r="E91" s="22"/>
      <c r="F91" s="22"/>
      <c r="G91" s="22"/>
      <c r="H91" s="22"/>
      <c r="I91" s="22"/>
      <c r="J91" s="22"/>
      <c r="K91" s="22"/>
      <c r="L91" s="22"/>
      <c r="M91" s="22"/>
      <c r="N91" s="22"/>
      <c r="O91" s="22"/>
      <c r="P91" s="22"/>
      <c r="Q91" s="22"/>
      <c r="R91" s="22"/>
      <c r="S91" s="22"/>
      <c r="T91" s="22"/>
      <c r="U91" s="22"/>
      <c r="V91" s="22"/>
      <c r="W91" s="110" t="s">
        <v>195</v>
      </c>
      <c r="X91" s="22"/>
      <c r="Y91" s="110" t="s">
        <v>195</v>
      </c>
      <c r="Z91" s="22"/>
      <c r="AA91" s="110" t="s">
        <v>195</v>
      </c>
      <c r="AB91" s="22"/>
      <c r="AC91" s="110" t="s">
        <v>195</v>
      </c>
      <c r="AD91" s="22"/>
      <c r="AE91" s="110" t="s">
        <v>195</v>
      </c>
      <c r="AF91" s="22"/>
      <c r="AG91" s="110" t="s">
        <v>195</v>
      </c>
      <c r="AH91" s="22"/>
      <c r="AI91" s="110" t="s">
        <v>195</v>
      </c>
      <c r="AJ91" s="22"/>
      <c r="AK91" s="110" t="s">
        <v>195</v>
      </c>
      <c r="AL91" s="22"/>
      <c r="AM91" s="110" t="s">
        <v>195</v>
      </c>
      <c r="AN91" s="22"/>
      <c r="AO91" s="110" t="s">
        <v>195</v>
      </c>
      <c r="AP91" s="22"/>
      <c r="AQ91" s="23"/>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R91" s="24"/>
      <c r="BS91" s="24"/>
      <c r="BZ91" s="24"/>
      <c r="CA91" s="24"/>
      <c r="CB91" s="24"/>
      <c r="CC91" s="24"/>
      <c r="CD91" s="24"/>
      <c r="CF91" s="24"/>
      <c r="CG91" s="24"/>
    </row>
    <row r="92" spans="1:85" hidden="1">
      <c r="A92" s="20"/>
      <c r="B92" s="21"/>
      <c r="C92" s="22"/>
      <c r="D92" s="22"/>
      <c r="E92" s="22"/>
      <c r="F92" s="22"/>
      <c r="G92" s="22"/>
      <c r="H92" s="22"/>
      <c r="I92" s="22"/>
      <c r="J92" s="22"/>
      <c r="K92" s="22"/>
      <c r="L92" s="22"/>
      <c r="M92" s="22"/>
      <c r="N92" s="22"/>
      <c r="O92" s="22"/>
      <c r="P92" s="22"/>
      <c r="Q92" s="22"/>
      <c r="R92" s="22"/>
      <c r="S92" s="22"/>
      <c r="T92" s="22"/>
      <c r="U92" s="22"/>
      <c r="V92" s="22"/>
      <c r="W92" s="110" t="s">
        <v>196</v>
      </c>
      <c r="X92" s="22"/>
      <c r="Y92" s="110" t="s">
        <v>196</v>
      </c>
      <c r="Z92" s="22"/>
      <c r="AA92" s="110" t="s">
        <v>196</v>
      </c>
      <c r="AB92" s="22"/>
      <c r="AC92" s="110" t="s">
        <v>196</v>
      </c>
      <c r="AD92" s="22"/>
      <c r="AE92" s="110" t="s">
        <v>196</v>
      </c>
      <c r="AF92" s="22"/>
      <c r="AG92" s="110" t="s">
        <v>196</v>
      </c>
      <c r="AH92" s="22"/>
      <c r="AI92" s="110" t="s">
        <v>196</v>
      </c>
      <c r="AJ92" s="22"/>
      <c r="AK92" s="110" t="s">
        <v>196</v>
      </c>
      <c r="AL92" s="22"/>
      <c r="AM92" s="110" t="s">
        <v>196</v>
      </c>
      <c r="AN92" s="22"/>
      <c r="AO92" s="110" t="s">
        <v>196</v>
      </c>
      <c r="AP92" s="22"/>
      <c r="AQ92" s="23"/>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R92" s="24"/>
      <c r="BS92" s="24"/>
      <c r="BZ92" s="24"/>
      <c r="CA92" s="24"/>
      <c r="CB92" s="24"/>
      <c r="CC92" s="24"/>
      <c r="CD92" s="24"/>
      <c r="CF92" s="24"/>
      <c r="CG92" s="24"/>
    </row>
    <row r="93" spans="1:85" hidden="1">
      <c r="A93" s="20"/>
      <c r="B93" s="21"/>
      <c r="C93" s="22"/>
      <c r="D93" s="22"/>
      <c r="E93" s="22"/>
      <c r="F93" s="22"/>
      <c r="G93" s="22"/>
      <c r="H93" s="22"/>
      <c r="I93" s="22"/>
      <c r="J93" s="22"/>
      <c r="K93" s="22"/>
      <c r="L93" s="22"/>
      <c r="M93" s="22"/>
      <c r="N93" s="22"/>
      <c r="O93" s="22"/>
      <c r="P93" s="22"/>
      <c r="Q93" s="22"/>
      <c r="R93" s="22"/>
      <c r="S93" s="22"/>
      <c r="T93" s="22"/>
      <c r="U93" s="22"/>
      <c r="V93" s="22"/>
      <c r="W93" t="s">
        <v>197</v>
      </c>
      <c r="X93" s="22"/>
      <c r="Y93" t="s">
        <v>197</v>
      </c>
      <c r="Z93" s="22"/>
      <c r="AA93" t="s">
        <v>197</v>
      </c>
      <c r="AB93" s="22"/>
      <c r="AC93" t="s">
        <v>197</v>
      </c>
      <c r="AD93" s="22"/>
      <c r="AE93" t="s">
        <v>197</v>
      </c>
      <c r="AF93" s="22"/>
      <c r="AG93" t="s">
        <v>197</v>
      </c>
      <c r="AH93" s="22"/>
      <c r="AI93" t="s">
        <v>197</v>
      </c>
      <c r="AJ93" s="22"/>
      <c r="AK93" t="s">
        <v>197</v>
      </c>
      <c r="AL93" s="22"/>
      <c r="AM93" t="s">
        <v>197</v>
      </c>
      <c r="AN93" s="22"/>
      <c r="AO93" t="s">
        <v>197</v>
      </c>
      <c r="AP93" s="22"/>
      <c r="AQ93" s="23"/>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R93" s="24"/>
      <c r="BS93" s="24"/>
      <c r="BZ93" s="24"/>
      <c r="CA93" s="24"/>
      <c r="CB93" s="24"/>
      <c r="CC93" s="24"/>
      <c r="CD93" s="24"/>
      <c r="CF93" s="24"/>
      <c r="CG93" s="24"/>
    </row>
    <row r="94" spans="1:85">
      <c r="A94" s="20"/>
      <c r="B94" s="21"/>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3"/>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R94" s="24"/>
      <c r="BS94" s="24"/>
      <c r="BZ94" s="24"/>
      <c r="CA94" s="24"/>
      <c r="CB94" s="24"/>
      <c r="CC94" s="24"/>
      <c r="CD94" s="24"/>
      <c r="CF94" s="24"/>
      <c r="CG94" s="24"/>
    </row>
    <row r="95" spans="1:85">
      <c r="A95" s="20"/>
      <c r="B95" s="21"/>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3"/>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R95" s="24"/>
      <c r="BS95" s="24"/>
      <c r="BZ95" s="24"/>
      <c r="CA95" s="24"/>
      <c r="CB95" s="24"/>
      <c r="CC95" s="24"/>
      <c r="CD95" s="24"/>
      <c r="CF95" s="24"/>
      <c r="CG95" s="24"/>
    </row>
    <row r="96" spans="1:85">
      <c r="A96" s="20"/>
      <c r="B96" s="21"/>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3"/>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R96" s="24"/>
      <c r="BS96" s="24"/>
      <c r="BZ96" s="24"/>
      <c r="CA96" s="24"/>
      <c r="CB96" s="24"/>
      <c r="CC96" s="24"/>
      <c r="CD96" s="24"/>
      <c r="CF96" s="24"/>
      <c r="CG96" s="24"/>
    </row>
  </sheetData>
  <sheetProtection algorithmName="SHA-512" hashValue="PCuTQ0qPhdVc1ALLYU/RxGjnfFc8f3bri8L7RVgSDo6dB3HmZ+4QYPHdTHLHZbn8Ef76zDXijQ7Jk/NXusWvKQ==" saltValue="oAjPWr2Ik0kUA676ndDsjQ==" spinCount="100000" sheet="1" objects="1" scenarios="1" sort="0"/>
  <sortState xmlns:xlrd2="http://schemas.microsoft.com/office/spreadsheetml/2017/richdata2" ref="B2:AK42">
    <sortCondition ref="B2:B42"/>
  </sortState>
  <mergeCells count="34">
    <mergeCell ref="CA3:CG3"/>
    <mergeCell ref="AQ3:AZ3"/>
    <mergeCell ref="BG3:BM3"/>
    <mergeCell ref="BN3:BV3"/>
    <mergeCell ref="BN2:CG2"/>
    <mergeCell ref="AE4:AF4"/>
    <mergeCell ref="W3:X3"/>
    <mergeCell ref="AE3:AF3"/>
    <mergeCell ref="BG2:BM2"/>
    <mergeCell ref="BW3:BY3"/>
    <mergeCell ref="D2:N2"/>
    <mergeCell ref="Y3:Z3"/>
    <mergeCell ref="AA3:AB3"/>
    <mergeCell ref="AC3:AD3"/>
    <mergeCell ref="W4:X4"/>
    <mergeCell ref="Y4:Z4"/>
    <mergeCell ref="AA4:AB4"/>
    <mergeCell ref="AC4:AD4"/>
    <mergeCell ref="A2:C2"/>
    <mergeCell ref="W2:AP2"/>
    <mergeCell ref="AO4:AP4"/>
    <mergeCell ref="AQ4:AZ4"/>
    <mergeCell ref="BL4:BM4"/>
    <mergeCell ref="BG4:BK4"/>
    <mergeCell ref="BA3:BF4"/>
    <mergeCell ref="AG3:AH3"/>
    <mergeCell ref="AI3:AJ3"/>
    <mergeCell ref="AK3:AL3"/>
    <mergeCell ref="AM3:AN3"/>
    <mergeCell ref="AO3:AP3"/>
    <mergeCell ref="AG4:AH4"/>
    <mergeCell ref="AI4:AJ4"/>
    <mergeCell ref="AK4:AL4"/>
    <mergeCell ref="AM4:AN4"/>
  </mergeCells>
  <conditionalFormatting sqref="I9:J9 M8:N15 AR34:BM34 AR36:BM96 AQ30:BF30 BH30:BM30 AQ8:BM15 AQ25:BM26 AQ22:BM22 AQ18:BM20 L9 I16:J18 K10:L18 AQ31:BM33 V7:AP33 B18:B22 H10:J15 K23:L23 H8:L8 B24:B26 B29:B33 K25:L28 BR34:BS96 CF34:CG96 B6:B15 E30:J33 E25:H26 E8:G15 BN34:BP96 BA6:BF33 BZ34:CD96 BN6:CG33 P10:S15 E18:N22 E24:N24 M25:N26 E29:N29 L30:N33 A34:AP34 A36:AP76 A94:AP96 A77:V93 A35:BM35 E6:N7 P29:S33 P24:S26 P18:S22 P7:S8 O5:AZ5 P6:CG6 T7:T15 U7:U8 U10:U15 U29:U33 T22:T33 U22:U27 T16:U21">
    <cfRule type="cellIs" dxfId="352" priority="312" operator="equal">
      <formula>"?"</formula>
    </cfRule>
  </conditionalFormatting>
  <conditionalFormatting sqref="BA5:BF5">
    <cfRule type="cellIs" dxfId="351" priority="269" operator="equal">
      <formula>"?"</formula>
    </cfRule>
  </conditionalFormatting>
  <conditionalFormatting sqref="K9 P9:S9 U9">
    <cfRule type="cellIs" dxfId="350" priority="263" operator="equal">
      <formula>"?"</formula>
    </cfRule>
  </conditionalFormatting>
  <conditionalFormatting sqref="K30">
    <cfRule type="cellIs" dxfId="349" priority="250" operator="equal">
      <formula>"?"</formula>
    </cfRule>
  </conditionalFormatting>
  <conditionalFormatting sqref="K31">
    <cfRule type="cellIs" dxfId="348" priority="249" operator="equal">
      <formula>"?"</formula>
    </cfRule>
  </conditionalFormatting>
  <conditionalFormatting sqref="H9">
    <cfRule type="cellIs" dxfId="347" priority="215" operator="equal">
      <formula>"?"</formula>
    </cfRule>
  </conditionalFormatting>
  <conditionalFormatting sqref="X77:X93 Z77:Z93 AB77:AB93 AD77:AD93 AF77:AF93 AH77:AH93 AJ77:AJ93 AL77:AL93 AN77:AN93 AP77:AP93">
    <cfRule type="cellIs" dxfId="346" priority="208" operator="equal">
      <formula>"?"</formula>
    </cfRule>
  </conditionalFormatting>
  <conditionalFormatting sqref="BZ8:BZ15 BZ18:BZ20 BZ22 BZ25:BZ26">
    <cfRule type="cellIs" dxfId="345" priority="203" operator="equal">
      <formula>"?"</formula>
    </cfRule>
  </conditionalFormatting>
  <conditionalFormatting sqref="BG30">
    <cfRule type="cellIs" dxfId="344" priority="183" operator="equal">
      <formula>"?"</formula>
    </cfRule>
  </conditionalFormatting>
  <conditionalFormatting sqref="AQ7:BM7">
    <cfRule type="cellIs" dxfId="343" priority="182" operator="equal">
      <formula>"?"</formula>
    </cfRule>
  </conditionalFormatting>
  <conditionalFormatting sqref="BW7">
    <cfRule type="cellIs" dxfId="342" priority="180" operator="equal">
      <formula>"?"</formula>
    </cfRule>
  </conditionalFormatting>
  <conditionalFormatting sqref="BX7">
    <cfRule type="cellIs" dxfId="341" priority="179" operator="equal">
      <formula>"?"</formula>
    </cfRule>
  </conditionalFormatting>
  <conditionalFormatting sqref="BY7">
    <cfRule type="cellIs" dxfId="340" priority="178" operator="equal">
      <formula>"?"</formula>
    </cfRule>
  </conditionalFormatting>
  <conditionalFormatting sqref="BZ7">
    <cfRule type="cellIs" dxfId="339" priority="177" operator="equal">
      <formula>"?"</formula>
    </cfRule>
  </conditionalFormatting>
  <conditionalFormatting sqref="CD7">
    <cfRule type="cellIs" dxfId="338" priority="176" operator="equal">
      <formula>"?"</formula>
    </cfRule>
  </conditionalFormatting>
  <conditionalFormatting sqref="CE7">
    <cfRule type="cellIs" dxfId="337" priority="175" operator="equal">
      <formula>"?"</formula>
    </cfRule>
  </conditionalFormatting>
  <conditionalFormatting sqref="B16 AQ16:BM16 M16:N16 E16:H16 R16:S16">
    <cfRule type="cellIs" dxfId="336" priority="171" operator="equal">
      <formula>"?"</formula>
    </cfRule>
  </conditionalFormatting>
  <conditionalFormatting sqref="BW16">
    <cfRule type="cellIs" dxfId="335" priority="169" operator="equal">
      <formula>"?"</formula>
    </cfRule>
  </conditionalFormatting>
  <conditionalFormatting sqref="BX16">
    <cfRule type="cellIs" dxfId="334" priority="168" operator="equal">
      <formula>"?"</formula>
    </cfRule>
  </conditionalFormatting>
  <conditionalFormatting sqref="BY16">
    <cfRule type="cellIs" dxfId="333" priority="167" operator="equal">
      <formula>"?"</formula>
    </cfRule>
  </conditionalFormatting>
  <conditionalFormatting sqref="BZ16">
    <cfRule type="cellIs" dxfId="332" priority="166" operator="equal">
      <formula>"?"</formula>
    </cfRule>
  </conditionalFormatting>
  <conditionalFormatting sqref="CD16">
    <cfRule type="cellIs" dxfId="331" priority="165" operator="equal">
      <formula>"?"</formula>
    </cfRule>
  </conditionalFormatting>
  <conditionalFormatting sqref="CE16">
    <cfRule type="cellIs" dxfId="330" priority="164" operator="equal">
      <formula>"?"</formula>
    </cfRule>
  </conditionalFormatting>
  <conditionalFormatting sqref="B17 AQ17:BM17 M17:N17 E17:H17 R17:S17">
    <cfRule type="cellIs" dxfId="329" priority="160" operator="equal">
      <formula>"?"</formula>
    </cfRule>
  </conditionalFormatting>
  <conditionalFormatting sqref="BW17">
    <cfRule type="cellIs" dxfId="328" priority="158" operator="equal">
      <formula>"?"</formula>
    </cfRule>
  </conditionalFormatting>
  <conditionalFormatting sqref="BX17">
    <cfRule type="cellIs" dxfId="327" priority="157" operator="equal">
      <formula>"?"</formula>
    </cfRule>
  </conditionalFormatting>
  <conditionalFormatting sqref="BY17">
    <cfRule type="cellIs" dxfId="326" priority="156" operator="equal">
      <formula>"?"</formula>
    </cfRule>
  </conditionalFormatting>
  <conditionalFormatting sqref="BZ17">
    <cfRule type="cellIs" dxfId="325" priority="155" operator="equal">
      <formula>"?"</formula>
    </cfRule>
  </conditionalFormatting>
  <conditionalFormatting sqref="CD17">
    <cfRule type="cellIs" dxfId="324" priority="154" operator="equal">
      <formula>"?"</formula>
    </cfRule>
  </conditionalFormatting>
  <conditionalFormatting sqref="CE17">
    <cfRule type="cellIs" dxfId="323" priority="153" operator="equal">
      <formula>"?"</formula>
    </cfRule>
  </conditionalFormatting>
  <conditionalFormatting sqref="AQ21:BM21">
    <cfRule type="cellIs" dxfId="322" priority="149" operator="equal">
      <formula>"?"</formula>
    </cfRule>
  </conditionalFormatting>
  <conditionalFormatting sqref="BW21">
    <cfRule type="cellIs" dxfId="321" priority="147" operator="equal">
      <formula>"?"</formula>
    </cfRule>
  </conditionalFormatting>
  <conditionalFormatting sqref="BX21">
    <cfRule type="cellIs" dxfId="320" priority="146" operator="equal">
      <formula>"?"</formula>
    </cfRule>
  </conditionalFormatting>
  <conditionalFormatting sqref="BY21">
    <cfRule type="cellIs" dxfId="319" priority="145" operator="equal">
      <formula>"?"</formula>
    </cfRule>
  </conditionalFormatting>
  <conditionalFormatting sqref="BZ21">
    <cfRule type="cellIs" dxfId="318" priority="144" operator="equal">
      <formula>"?"</formula>
    </cfRule>
  </conditionalFormatting>
  <conditionalFormatting sqref="CD21">
    <cfRule type="cellIs" dxfId="317" priority="143" operator="equal">
      <formula>"?"</formula>
    </cfRule>
  </conditionalFormatting>
  <conditionalFormatting sqref="CE21">
    <cfRule type="cellIs" dxfId="316" priority="142" operator="equal">
      <formula>"?"</formula>
    </cfRule>
  </conditionalFormatting>
  <conditionalFormatting sqref="AQ24:BM24">
    <cfRule type="cellIs" dxfId="315" priority="138" operator="equal">
      <formula>"?"</formula>
    </cfRule>
  </conditionalFormatting>
  <conditionalFormatting sqref="BW24">
    <cfRule type="cellIs" dxfId="314" priority="136" operator="equal">
      <formula>"?"</formula>
    </cfRule>
  </conditionalFormatting>
  <conditionalFormatting sqref="BX24">
    <cfRule type="cellIs" dxfId="313" priority="135" operator="equal">
      <formula>"?"</formula>
    </cfRule>
  </conditionalFormatting>
  <conditionalFormatting sqref="BY24">
    <cfRule type="cellIs" dxfId="312" priority="134" operator="equal">
      <formula>"?"</formula>
    </cfRule>
  </conditionalFormatting>
  <conditionalFormatting sqref="BZ24">
    <cfRule type="cellIs" dxfId="311" priority="133" operator="equal">
      <formula>"?"</formula>
    </cfRule>
  </conditionalFormatting>
  <conditionalFormatting sqref="CD24">
    <cfRule type="cellIs" dxfId="310" priority="132" operator="equal">
      <formula>"?"</formula>
    </cfRule>
  </conditionalFormatting>
  <conditionalFormatting sqref="CE24">
    <cfRule type="cellIs" dxfId="309" priority="131" operator="equal">
      <formula>"?"</formula>
    </cfRule>
  </conditionalFormatting>
  <conditionalFormatting sqref="B23 AQ23:BM23 M23:N23 E23:H23 R23:S23">
    <cfRule type="cellIs" dxfId="308" priority="127" operator="equal">
      <formula>"?"</formula>
    </cfRule>
  </conditionalFormatting>
  <conditionalFormatting sqref="BW23">
    <cfRule type="cellIs" dxfId="307" priority="125" operator="equal">
      <formula>"?"</formula>
    </cfRule>
  </conditionalFormatting>
  <conditionalFormatting sqref="BX23">
    <cfRule type="cellIs" dxfId="306" priority="124" operator="equal">
      <formula>"?"</formula>
    </cfRule>
  </conditionalFormatting>
  <conditionalFormatting sqref="BY23">
    <cfRule type="cellIs" dxfId="305" priority="123" operator="equal">
      <formula>"?"</formula>
    </cfRule>
  </conditionalFormatting>
  <conditionalFormatting sqref="BZ23">
    <cfRule type="cellIs" dxfId="304" priority="122" operator="equal">
      <formula>"?"</formula>
    </cfRule>
  </conditionalFormatting>
  <conditionalFormatting sqref="CD23">
    <cfRule type="cellIs" dxfId="303" priority="121" operator="equal">
      <formula>"?"</formula>
    </cfRule>
  </conditionalFormatting>
  <conditionalFormatting sqref="CE23">
    <cfRule type="cellIs" dxfId="302" priority="120" operator="equal">
      <formula>"?"</formula>
    </cfRule>
  </conditionalFormatting>
  <conditionalFormatting sqref="B27 AQ27:BM27 M27:N27 E27:H27 P27:S27">
    <cfRule type="cellIs" dxfId="301" priority="116" operator="equal">
      <formula>"?"</formula>
    </cfRule>
  </conditionalFormatting>
  <conditionalFormatting sqref="BW27">
    <cfRule type="cellIs" dxfId="300" priority="114" operator="equal">
      <formula>"?"</formula>
    </cfRule>
  </conditionalFormatting>
  <conditionalFormatting sqref="BX27">
    <cfRule type="cellIs" dxfId="299" priority="113" operator="equal">
      <formula>"?"</formula>
    </cfRule>
  </conditionalFormatting>
  <conditionalFormatting sqref="BY27">
    <cfRule type="cellIs" dxfId="298" priority="112" operator="equal">
      <formula>"?"</formula>
    </cfRule>
  </conditionalFormatting>
  <conditionalFormatting sqref="BZ27">
    <cfRule type="cellIs" dxfId="297" priority="111" operator="equal">
      <formula>"?"</formula>
    </cfRule>
  </conditionalFormatting>
  <conditionalFormatting sqref="CD27">
    <cfRule type="cellIs" dxfId="296" priority="110" operator="equal">
      <formula>"?"</formula>
    </cfRule>
  </conditionalFormatting>
  <conditionalFormatting sqref="CE27">
    <cfRule type="cellIs" dxfId="295" priority="109" operator="equal">
      <formula>"?"</formula>
    </cfRule>
  </conditionalFormatting>
  <conditionalFormatting sqref="B28 AQ28:BM28 M28:N28 E28:H28 R28:S28 U28">
    <cfRule type="cellIs" dxfId="294" priority="105" operator="equal">
      <formula>"?"</formula>
    </cfRule>
  </conditionalFormatting>
  <conditionalFormatting sqref="BW28">
    <cfRule type="cellIs" dxfId="293" priority="103" operator="equal">
      <formula>"?"</formula>
    </cfRule>
  </conditionalFormatting>
  <conditionalFormatting sqref="BX28">
    <cfRule type="cellIs" dxfId="292" priority="102" operator="equal">
      <formula>"?"</formula>
    </cfRule>
  </conditionalFormatting>
  <conditionalFormatting sqref="BY28">
    <cfRule type="cellIs" dxfId="291" priority="101" operator="equal">
      <formula>"?"</formula>
    </cfRule>
  </conditionalFormatting>
  <conditionalFormatting sqref="BZ28">
    <cfRule type="cellIs" dxfId="290" priority="100" operator="equal">
      <formula>"?"</formula>
    </cfRule>
  </conditionalFormatting>
  <conditionalFormatting sqref="CD28">
    <cfRule type="cellIs" dxfId="289" priority="99" operator="equal">
      <formula>"?"</formula>
    </cfRule>
  </conditionalFormatting>
  <conditionalFormatting sqref="CE28">
    <cfRule type="cellIs" dxfId="288" priority="98" operator="equal">
      <formula>"?"</formula>
    </cfRule>
  </conditionalFormatting>
  <conditionalFormatting sqref="AQ29:BM29">
    <cfRule type="cellIs" dxfId="287" priority="94" operator="equal">
      <formula>"?"</formula>
    </cfRule>
  </conditionalFormatting>
  <conditionalFormatting sqref="BW29">
    <cfRule type="cellIs" dxfId="286" priority="92" operator="equal">
      <formula>"?"</formula>
    </cfRule>
  </conditionalFormatting>
  <conditionalFormatting sqref="BX29">
    <cfRule type="cellIs" dxfId="285" priority="91" operator="equal">
      <formula>"?"</formula>
    </cfRule>
  </conditionalFormatting>
  <conditionalFormatting sqref="BY29">
    <cfRule type="cellIs" dxfId="284" priority="90" operator="equal">
      <formula>"?"</formula>
    </cfRule>
  </conditionalFormatting>
  <conditionalFormatting sqref="BZ29">
    <cfRule type="cellIs" dxfId="283" priority="89" operator="equal">
      <formula>"?"</formula>
    </cfRule>
  </conditionalFormatting>
  <conditionalFormatting sqref="CD29">
    <cfRule type="cellIs" dxfId="282" priority="88" operator="equal">
      <formula>"?"</formula>
    </cfRule>
  </conditionalFormatting>
  <conditionalFormatting sqref="CE29">
    <cfRule type="cellIs" dxfId="281" priority="87" operator="equal">
      <formula>"?"</formula>
    </cfRule>
  </conditionalFormatting>
  <conditionalFormatting sqref="CF8:CG15 CF18:CG20 CF22:CG22 CF25:CG26">
    <cfRule type="cellIs" dxfId="280" priority="83" operator="equal">
      <formula>"?"</formula>
    </cfRule>
  </conditionalFormatting>
  <conditionalFormatting sqref="CF7:CG7">
    <cfRule type="cellIs" dxfId="279" priority="81" operator="equal">
      <formula>"?"</formula>
    </cfRule>
  </conditionalFormatting>
  <conditionalFormatting sqref="CF16:CG16">
    <cfRule type="cellIs" dxfId="278" priority="80" operator="equal">
      <formula>"?"</formula>
    </cfRule>
  </conditionalFormatting>
  <conditionalFormatting sqref="CF17:CG17">
    <cfRule type="cellIs" dxfId="277" priority="79" operator="equal">
      <formula>"?"</formula>
    </cfRule>
  </conditionalFormatting>
  <conditionalFormatting sqref="CF21:CG21">
    <cfRule type="cellIs" dxfId="276" priority="78" operator="equal">
      <formula>"?"</formula>
    </cfRule>
  </conditionalFormatting>
  <conditionalFormatting sqref="CF24:CG24">
    <cfRule type="cellIs" dxfId="275" priority="77" operator="equal">
      <formula>"?"</formula>
    </cfRule>
  </conditionalFormatting>
  <conditionalFormatting sqref="CF23:CG23">
    <cfRule type="cellIs" dxfId="274" priority="76" operator="equal">
      <formula>"?"</formula>
    </cfRule>
  </conditionalFormatting>
  <conditionalFormatting sqref="CF27:CG27">
    <cfRule type="cellIs" dxfId="273" priority="75" operator="equal">
      <formula>"?"</formula>
    </cfRule>
  </conditionalFormatting>
  <conditionalFormatting sqref="CF28:CG28">
    <cfRule type="cellIs" dxfId="272" priority="74" operator="equal">
      <formula>"?"</formula>
    </cfRule>
  </conditionalFormatting>
  <conditionalFormatting sqref="CF29:CG29">
    <cfRule type="cellIs" dxfId="271" priority="73" operator="equal">
      <formula>"?"</formula>
    </cfRule>
  </conditionalFormatting>
  <conditionalFormatting sqref="BG5:BM5">
    <cfRule type="cellIs" dxfId="270" priority="61" operator="equal">
      <formula>"?"</formula>
    </cfRule>
  </conditionalFormatting>
  <conditionalFormatting sqref="BM5">
    <cfRule type="cellIs" dxfId="269" priority="60" operator="equal">
      <formula>"?"</formula>
    </cfRule>
  </conditionalFormatting>
  <conditionalFormatting sqref="I23:J23">
    <cfRule type="cellIs" dxfId="268" priority="48" operator="equal">
      <formula>"?"</formula>
    </cfRule>
  </conditionalFormatting>
  <conditionalFormatting sqref="I25:J25">
    <cfRule type="cellIs" dxfId="267" priority="47" operator="equal">
      <formula>"?"</formula>
    </cfRule>
  </conditionalFormatting>
  <conditionalFormatting sqref="I26:J26">
    <cfRule type="cellIs" dxfId="266" priority="46" operator="equal">
      <formula>"?"</formula>
    </cfRule>
  </conditionalFormatting>
  <conditionalFormatting sqref="I27:J27">
    <cfRule type="cellIs" dxfId="265" priority="45" operator="equal">
      <formula>"?"</formula>
    </cfRule>
  </conditionalFormatting>
  <conditionalFormatting sqref="I28:J28">
    <cfRule type="cellIs" dxfId="264" priority="44" operator="equal">
      <formula>"?"</formula>
    </cfRule>
  </conditionalFormatting>
  <conditionalFormatting sqref="D28">
    <cfRule type="cellIs" dxfId="263" priority="32" operator="equal">
      <formula>"?"</formula>
    </cfRule>
  </conditionalFormatting>
  <conditionalFormatting sqref="D18:D22 D24:D26 D29:D33 D6:D15">
    <cfRule type="cellIs" dxfId="262" priority="37" operator="equal">
      <formula>"?"</formula>
    </cfRule>
  </conditionalFormatting>
  <conditionalFormatting sqref="D16">
    <cfRule type="cellIs" dxfId="261" priority="36" operator="equal">
      <formula>"?"</formula>
    </cfRule>
  </conditionalFormatting>
  <conditionalFormatting sqref="D17">
    <cfRule type="cellIs" dxfId="260" priority="35" operator="equal">
      <formula>"?"</formula>
    </cfRule>
  </conditionalFormatting>
  <conditionalFormatting sqref="D23">
    <cfRule type="cellIs" dxfId="259" priority="34" operator="equal">
      <formula>"?"</formula>
    </cfRule>
  </conditionalFormatting>
  <conditionalFormatting sqref="D27">
    <cfRule type="cellIs" dxfId="258" priority="33" operator="equal">
      <formula>"?"</formula>
    </cfRule>
  </conditionalFormatting>
  <conditionalFormatting sqref="C28">
    <cfRule type="cellIs" dxfId="257" priority="26" operator="equal">
      <formula>"?"</formula>
    </cfRule>
  </conditionalFormatting>
  <conditionalFormatting sqref="C18:C22 C24:C26 C29:C33 C6:C15">
    <cfRule type="cellIs" dxfId="256" priority="31" operator="equal">
      <formula>"?"</formula>
    </cfRule>
  </conditionalFormatting>
  <conditionalFormatting sqref="C16">
    <cfRule type="cellIs" dxfId="255" priority="30" operator="equal">
      <formula>"?"</formula>
    </cfRule>
  </conditionalFormatting>
  <conditionalFormatting sqref="C17">
    <cfRule type="cellIs" dxfId="254" priority="29" operator="equal">
      <formula>"?"</formula>
    </cfRule>
  </conditionalFormatting>
  <conditionalFormatting sqref="C23">
    <cfRule type="cellIs" dxfId="253" priority="28" operator="equal">
      <formula>"?"</formula>
    </cfRule>
  </conditionalFormatting>
  <conditionalFormatting sqref="C27">
    <cfRule type="cellIs" dxfId="252" priority="27" operator="equal">
      <formula>"?"</formula>
    </cfRule>
  </conditionalFormatting>
  <conditionalFormatting sqref="BA6:BA33">
    <cfRule type="cellIs" dxfId="251" priority="25" operator="equal">
      <formula>"?"</formula>
    </cfRule>
  </conditionalFormatting>
  <conditionalFormatting sqref="P16:Q16">
    <cfRule type="cellIs" dxfId="250" priority="20" operator="equal">
      <formula>"?"</formula>
    </cfRule>
  </conditionalFormatting>
  <conditionalFormatting sqref="P17:Q17">
    <cfRule type="cellIs" dxfId="249" priority="19" operator="equal">
      <formula>"?"</formula>
    </cfRule>
  </conditionalFormatting>
  <conditionalFormatting sqref="P23">
    <cfRule type="cellIs" dxfId="248" priority="18" operator="equal">
      <formula>"?"</formula>
    </cfRule>
  </conditionalFormatting>
  <conditionalFormatting sqref="P28:Q28">
    <cfRule type="cellIs" dxfId="247" priority="17" operator="equal">
      <formula>"?"</formula>
    </cfRule>
  </conditionalFormatting>
  <conditionalFormatting sqref="O12:O17 O32 O21 O23:O25 O29 O27 O6:O10">
    <cfRule type="cellIs" dxfId="246" priority="16" operator="equal">
      <formula>"?"</formula>
    </cfRule>
  </conditionalFormatting>
  <conditionalFormatting sqref="O11">
    <cfRule type="cellIs" dxfId="245" priority="15" operator="equal">
      <formula>"?"</formula>
    </cfRule>
  </conditionalFormatting>
  <conditionalFormatting sqref="O18">
    <cfRule type="cellIs" dxfId="244" priority="14" operator="equal">
      <formula>"?"</formula>
    </cfRule>
  </conditionalFormatting>
  <conditionalFormatting sqref="O19:O20">
    <cfRule type="cellIs" dxfId="243" priority="13" operator="equal">
      <formula>"?"</formula>
    </cfRule>
  </conditionalFormatting>
  <conditionalFormatting sqref="O30">
    <cfRule type="cellIs" dxfId="242" priority="12" operator="equal">
      <formula>"?"</formula>
    </cfRule>
  </conditionalFormatting>
  <conditionalFormatting sqref="O31">
    <cfRule type="cellIs" dxfId="241" priority="11" operator="equal">
      <formula>"?"</formula>
    </cfRule>
  </conditionalFormatting>
  <conditionalFormatting sqref="O22">
    <cfRule type="cellIs" dxfId="240" priority="10" operator="equal">
      <formula>"?"</formula>
    </cfRule>
  </conditionalFormatting>
  <conditionalFormatting sqref="O26">
    <cfRule type="cellIs" dxfId="239" priority="7" operator="equal">
      <formula>"?"</formula>
    </cfRule>
  </conditionalFormatting>
  <conditionalFormatting sqref="O28">
    <cfRule type="cellIs" dxfId="238" priority="9" operator="equal">
      <formula>"?"</formula>
    </cfRule>
  </conditionalFormatting>
  <conditionalFormatting sqref="O33">
    <cfRule type="cellIs" dxfId="237" priority="8" operator="equal">
      <formula>"?"</formula>
    </cfRule>
  </conditionalFormatting>
  <conditionalFormatting sqref="Q23">
    <cfRule type="cellIs" dxfId="236" priority="6" operator="equal">
      <formula>"?"</formula>
    </cfRule>
  </conditionalFormatting>
  <conditionalFormatting sqref="A5:N5">
    <cfRule type="cellIs" dxfId="235" priority="5" operator="equal">
      <formula>"?"</formula>
    </cfRule>
  </conditionalFormatting>
  <conditionalFormatting sqref="BN5:BS5 BW5:BZ5">
    <cfRule type="cellIs" dxfId="234" priority="4" operator="equal">
      <formula>"?"</formula>
    </cfRule>
  </conditionalFormatting>
  <conditionalFormatting sqref="BT5">
    <cfRule type="cellIs" dxfId="233" priority="3" operator="equal">
      <formula>"?"</formula>
    </cfRule>
  </conditionalFormatting>
  <conditionalFormatting sqref="BU5">
    <cfRule type="cellIs" dxfId="232" priority="2" operator="equal">
      <formula>"?"</formula>
    </cfRule>
  </conditionalFormatting>
  <conditionalFormatting sqref="BV5">
    <cfRule type="cellIs" dxfId="231" priority="1" operator="equal">
      <formula>"?"</formula>
    </cfRule>
  </conditionalFormatting>
  <dataValidations xWindow="814" yWindow="347" count="11">
    <dataValidation type="list" allowBlank="1" showInputMessage="1" promptTitle="Criterion A" prompt="Select a criterion from the dropdown list or enter your own." sqref="W4:X4" xr:uid="{00000000-0002-0000-0200-000000000000}">
      <formula1>$W$79:$W$93</formula1>
    </dataValidation>
    <dataValidation type="list" allowBlank="1" showInputMessage="1" promptTitle="Criterion B" prompt="Select a criterion from the drop down list or enter your own." sqref="Y4:Z4" xr:uid="{00000000-0002-0000-0200-000001000000}">
      <formula1>$Y$79:$Y$93</formula1>
    </dataValidation>
    <dataValidation type="list" allowBlank="1" showInputMessage="1" promptTitle="Criterion C" prompt="Select a criterion from the drop down list or enter your own." sqref="AA4:AB4" xr:uid="{00000000-0002-0000-0200-000002000000}">
      <formula1>$AA$79:$AA$93</formula1>
    </dataValidation>
    <dataValidation type="list" allowBlank="1" showInputMessage="1" promptTitle="Criterion D" prompt="Select a criterion from the drop down list or enter your own." sqref="AC4:AD4" xr:uid="{00000000-0002-0000-0200-000003000000}">
      <formula1>$AC$79:$AC$93</formula1>
    </dataValidation>
    <dataValidation type="list" allowBlank="1" showInputMessage="1" promptTitle="Criterion E" prompt="Select a criterion from the drop down list or enter your own." sqref="AE4:AF4" xr:uid="{00000000-0002-0000-0200-000004000000}">
      <formula1>$AE$79:$AE$93</formula1>
    </dataValidation>
    <dataValidation type="list" allowBlank="1" showInputMessage="1" promptTitle="Criterion F" prompt="Select a criterion from the drop down list or enter your own." sqref="AG4:AH4" xr:uid="{00000000-0002-0000-0200-000005000000}">
      <formula1>$AG$79:$AG$93</formula1>
    </dataValidation>
    <dataValidation type="list" allowBlank="1" showInputMessage="1" promptTitle="Criterion G" prompt="Select a criterion from the drop down list or enter your own." sqref="AI4:AJ4" xr:uid="{00000000-0002-0000-0200-000006000000}">
      <formula1>$AI$79:$AI$93</formula1>
    </dataValidation>
    <dataValidation type="list" allowBlank="1" showInputMessage="1" promptTitle="Criterion H" prompt="Select a criterion from the drop down list or enter your own." sqref="AK4:AL4" xr:uid="{00000000-0002-0000-0200-000007000000}">
      <formula1>$AK$79:$AK$93</formula1>
    </dataValidation>
    <dataValidation type="list" allowBlank="1" showInputMessage="1" promptTitle="Criterion I" prompt="Select a criterion from the drop down list or enter your own." sqref="AM4:AN4" xr:uid="{00000000-0002-0000-0200-000008000000}">
      <formula1>$AM$79:$AM$93</formula1>
    </dataValidation>
    <dataValidation type="list" allowBlank="1" showInputMessage="1" promptTitle="Criterion J" prompt="Select a criterion from the drop down list or enter your own." sqref="AO4:AP4" xr:uid="{00000000-0002-0000-0200-000009000000}">
      <formula1>$AO$79:$AO$93</formula1>
    </dataValidation>
    <dataValidation allowBlank="1" showInputMessage="1" showErrorMessage="1" promptTitle="Additional Instructions" prompt="To search for values in this tab, use the filter functions within each column instead of the &quot;ctrl + F&quot; function.  Additionally, ensure that there are no filters applied in the &quot;Measure Crosswalk&quot; tab when entering measures for optimal results." sqref="D2:N2" xr:uid="{64CB288F-A651-4E2D-B500-7BDE6B2B3760}"/>
  </dataValidations>
  <printOptions gridLines="1"/>
  <pageMargins left="0.7" right="0.7" top="0.75" bottom="0.75" header="0.3" footer="0.3"/>
  <pageSetup scale="22" fitToWidth="0" fitToHeight="0" orientation="landscape" r:id="rId1"/>
  <headerFooter>
    <oddFooter>&amp;C“This product was prepared with support provided through a grant from the Robert Wood Johnson Foundation’s State Quality and Value Strategies program.”</oddFooter>
  </headerFooter>
  <colBreaks count="4" manualBreakCount="4">
    <brk id="21" max="1048575" man="1"/>
    <brk id="52" max="115" man="1"/>
    <brk id="65" max="1048575" man="1"/>
    <brk id="74" max="115" man="1"/>
  </colBreaks>
  <drawing r:id="rId2"/>
  <tableParts count="1">
    <tablePart r:id="rId3"/>
  </tableParts>
  <extLst>
    <ext xmlns:x14="http://schemas.microsoft.com/office/spreadsheetml/2009/9/main" uri="{CCE6A557-97BC-4b89-ADB6-D9C93CAAB3DF}">
      <x14:dataValidations xmlns:xm="http://schemas.microsoft.com/office/excel/2006/main" xWindow="814" yWindow="347" count="1">
        <x14:dataValidation type="list" allowBlank="1" showInputMessage="1" showErrorMessage="1" xr:uid="{00000000-0002-0000-0200-00000A000000}">
          <x14:formula1>
            <xm:f>Sheet1!$B$2:$B$4</xm:f>
          </x14:formula1>
          <xm:sqref>AK6:AK33 AI6:AI33 AG6:AG33 AE6:AE33 AC6:AC33 AA6:AA33 Y6:Y33 W6:W33 AO6:AO33 AM6:AM33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249977111117893"/>
  </sheetPr>
  <dimension ref="A1:N59"/>
  <sheetViews>
    <sheetView zoomScale="70" zoomScaleNormal="70" workbookViewId="0">
      <selection sqref="A1:N1"/>
    </sheetView>
  </sheetViews>
  <sheetFormatPr defaultColWidth="8.85546875" defaultRowHeight="14.25"/>
  <cols>
    <col min="1" max="1" width="17.42578125" style="30" customWidth="1"/>
    <col min="2" max="2" width="50.140625" style="35" customWidth="1"/>
    <col min="3" max="3" width="16.85546875" style="35" customWidth="1"/>
    <col min="4" max="4" width="17.7109375" style="35" customWidth="1"/>
    <col min="5" max="5" width="20.140625" style="35" bestFit="1" customWidth="1"/>
    <col min="6" max="6" width="20.140625" style="35" customWidth="1"/>
    <col min="7" max="10" width="22.7109375" style="35" customWidth="1"/>
    <col min="11" max="11" width="28.140625" style="35" customWidth="1"/>
    <col min="12" max="13" width="22.7109375" style="35" customWidth="1"/>
    <col min="14" max="14" width="85.42578125" style="32" customWidth="1"/>
    <col min="15" max="16384" width="8.85546875" style="32"/>
  </cols>
  <sheetData>
    <row r="1" spans="1:14" ht="87" customHeight="1">
      <c r="A1" s="234" t="s">
        <v>588</v>
      </c>
      <c r="B1" s="235"/>
      <c r="C1" s="235"/>
      <c r="D1" s="235"/>
      <c r="E1" s="235"/>
      <c r="F1" s="235"/>
      <c r="G1" s="235"/>
      <c r="H1" s="235"/>
      <c r="I1" s="235"/>
      <c r="J1" s="235"/>
      <c r="K1" s="235"/>
      <c r="L1" s="235"/>
      <c r="M1" s="235"/>
      <c r="N1" s="236"/>
    </row>
    <row r="2" spans="1:14" s="31" customFormat="1" ht="81" customHeight="1">
      <c r="A2" s="80" t="s">
        <v>14</v>
      </c>
      <c r="B2" s="81" t="s">
        <v>0</v>
      </c>
      <c r="C2" s="81" t="s">
        <v>25</v>
      </c>
      <c r="D2" s="78" t="s">
        <v>3</v>
      </c>
      <c r="E2" s="78" t="s">
        <v>2</v>
      </c>
      <c r="F2" s="120" t="s">
        <v>1840</v>
      </c>
      <c r="G2" s="120" t="s">
        <v>1895</v>
      </c>
      <c r="H2" s="120" t="s">
        <v>1841</v>
      </c>
      <c r="I2" s="78" t="s">
        <v>4</v>
      </c>
      <c r="J2" s="78" t="s">
        <v>3058</v>
      </c>
      <c r="K2" s="78" t="s">
        <v>21</v>
      </c>
      <c r="L2" s="82" t="s">
        <v>15</v>
      </c>
      <c r="M2" s="83" t="s">
        <v>17</v>
      </c>
      <c r="N2" s="79" t="s">
        <v>18</v>
      </c>
    </row>
    <row r="3" spans="1:14" ht="49.5" customHeight="1">
      <c r="A3" s="102">
        <f>'CT Aligned Measure Set'!A6</f>
        <v>1</v>
      </c>
      <c r="B3" s="103" t="str">
        <f>IF(VLOOKUP(Table2[[#This Row],['#]],Table1[[#Headers],[#Data]],2,FALSE)=0,"",VLOOKUP(Table2[[#This Row],['#]],Table1[[#Headers],[#Data]],2,FALSE))</f>
        <v>Child and Adolescent Well-Care Visits</v>
      </c>
      <c r="C3" s="103" t="str">
        <f>IF(VLOOKUP(Table2[[#This Row],['#]],Table1[[#Headers],[#Data]],3,FALSE)=0,"",VLOOKUP(Table2[[#This Row],['#]],Table1[[#Headers],[#Data]],3,FALSE))</f>
        <v>NA</v>
      </c>
      <c r="D3" s="104" t="str">
        <f>IF(VLOOKUP(Table2[[#This Row],['#]],Table1[[#Headers],[#Data]],5,FALSE)=0,"",VLOOKUP(Table2[[#This Row],['#]],Table1[[#Headers],[#Data]],5,FALSE))</f>
        <v>National Committee for Quality Assurance</v>
      </c>
      <c r="E3" s="105" t="str">
        <f>IF(VLOOKUP(Table2[[#This Row],['#]],Table1[[#Headers],[#Data]],9,FALSE)=0,"",VLOOKUP(Table2[[#This Row],['#]],Table1[[#Headers],[#Data]],9,FALSE))</f>
        <v>Prevention/Early Detection</v>
      </c>
      <c r="F3" s="105" t="str">
        <f>IF(VLOOKUP(Table2[[#This Row],['#]],Table1[[#Headers],[#Data]],10,FALSE)=0,"",VLOOKUP(Table2[[#This Row],['#]],Table1[[#Headers],[#Data]],10,FALSE))</f>
        <v>NA</v>
      </c>
      <c r="G3" s="105" t="str">
        <f>IF(VLOOKUP(Table2[[#This Row],['#]],Table1[[#Headers],[#Data]],11,FALSE)=0,"",VLOOKUP(Table2[[#This Row],['#]],Table1[[#Headers],[#Data]],11,FALSE))</f>
        <v>Process</v>
      </c>
      <c r="H3" s="105" t="str">
        <f>IF(VLOOKUP(Table2[[#This Row],['#]],Table1[[#Headers],[#Data]],12,FALSE)=0,"",VLOOKUP(Table2[[#This Row],['#]],Table1[[#Headers],[#Data]],12,FALSE))</f>
        <v>Adolescent and Pediatric</v>
      </c>
      <c r="I3" s="105" t="str">
        <f>IF(VLOOKUP(Table2[[#This Row],['#]],Table1[[#Headers],[#Data]],13,FALSE)=0,"",VLOOKUP(Table2[[#This Row],['#]],Table1[[#Headers],[#Data]],13,FALSE))</f>
        <v>Claims</v>
      </c>
      <c r="J3" s="105" t="str">
        <f>IF(VLOOKUP(Table2[[#This Row],['#]],Table1[[#Headers],[#Data]],14,FALSE)=0,"",VLOOKUP(Table2[[#This Row],['#]],Table1[[#Headers],[#Data]],14,FALSE))</f>
        <v/>
      </c>
      <c r="K3" s="106"/>
      <c r="L3" s="107" t="str">
        <f>+IF(VLOOKUP(Table2[[#This Row],['#]],Table1[[#Headers],[#Data]],19,FALSE)=0,"",VLOOKUP(Table2[[#This Row],['#]],Table1[[#Headers],[#Data]],19,FALSE))</f>
        <v/>
      </c>
      <c r="M3" s="104" t="str">
        <f>+IF(VLOOKUP(Table2[[#This Row],['#]],Table1[[#Headers],[#Data]],50,FALSE)=0,"",VLOOKUP(Table2[[#This Row],['#]],Table1[[#Headers],[#Data]],50,FALSE))</f>
        <v/>
      </c>
      <c r="N3" s="108"/>
    </row>
    <row r="4" spans="1:14" ht="49.5" customHeight="1">
      <c r="A4" s="102">
        <f>'CT Aligned Measure Set'!A7</f>
        <v>2</v>
      </c>
      <c r="B4" s="103" t="str">
        <f>IF(VLOOKUP(Table2[[#This Row],['#]],Table1[[#Headers],[#Data]],2,FALSE)=0,"",VLOOKUP(Table2[[#This Row],['#]],Table1[[#Headers],[#Data]],2,FALSE))</f>
        <v>Controlling High Blood Pressure</v>
      </c>
      <c r="C4" s="103" t="str">
        <f>IF(VLOOKUP(Table2[[#This Row],['#]],Table1[[#Headers],[#Data]],3,FALSE)=0,"",VLOOKUP(Table2[[#This Row],['#]],Table1[[#Headers],[#Data]],3,FALSE))</f>
        <v>0018</v>
      </c>
      <c r="D4" s="104" t="str">
        <f>IF(VLOOKUP(Table2[[#This Row],['#]],Table1[[#Headers],[#Data]],5,FALSE)=0,"",VLOOKUP(Table2[[#This Row],['#]],Table1[[#Headers],[#Data]],5,FALSE))</f>
        <v>National Committee for Quality Assurance</v>
      </c>
      <c r="E4" s="105" t="str">
        <f>IF(VLOOKUP(Table2[[#This Row],['#]],Table1[[#Headers],[#Data]],9,FALSE)=0,"",VLOOKUP(Table2[[#This Row],['#]],Table1[[#Headers],[#Data]],9,FALSE))</f>
        <v>Chronic Illness Care</v>
      </c>
      <c r="F4" s="105" t="str">
        <f>IF(VLOOKUP(Table2[[#This Row],['#]],Table1[[#Headers],[#Data]],10,FALSE)=0,"",VLOOKUP(Table2[[#This Row],['#]],Table1[[#Headers],[#Data]],10,FALSE))</f>
        <v>Cardiovascular</v>
      </c>
      <c r="G4" s="105" t="str">
        <f>IF(VLOOKUP(Table2[[#This Row],['#]],Table1[[#Headers],[#Data]],11,FALSE)=0,"",VLOOKUP(Table2[[#This Row],['#]],Table1[[#Headers],[#Data]],11,FALSE))</f>
        <v>Outcome</v>
      </c>
      <c r="H4" s="105" t="str">
        <f>IF(VLOOKUP(Table2[[#This Row],['#]],Table1[[#Headers],[#Data]],12,FALSE)=0,"",VLOOKUP(Table2[[#This Row],['#]],Table1[[#Headers],[#Data]],12,FALSE))</f>
        <v>Adult</v>
      </c>
      <c r="I4" s="105" t="str">
        <f>IF(VLOOKUP(Table2[[#This Row],['#]],Table1[[#Headers],[#Data]],13,FALSE)=0,"",VLOOKUP(Table2[[#This Row],['#]],Table1[[#Headers],[#Data]],13,FALSE))</f>
        <v>Claims/Clinical Data</v>
      </c>
      <c r="J4" s="106" t="str">
        <f>IF(VLOOKUP(Table2[[#This Row],['#]],Table1[[#Headers],[#Data]],14,FALSE)=0,"",VLOOKUP(Table2[[#This Row],['#]],Table1[[#Headers],[#Data]],14,FALSE))</f>
        <v>Yes</v>
      </c>
      <c r="K4" s="106"/>
      <c r="L4" s="107" t="str">
        <f>+IF(VLOOKUP(Table2[[#This Row],['#]],Table1[[#Headers],[#Data]],19,FALSE)=0,"",VLOOKUP(Table2[[#This Row],['#]],Table1[[#Headers],[#Data]],19,FALSE))</f>
        <v/>
      </c>
      <c r="M4" s="104" t="str">
        <f>+IF(VLOOKUP(Table2[[#This Row],['#]],Table1[[#Headers],[#Data]],50,FALSE)=0,"",VLOOKUP(Table2[[#This Row],['#]],Table1[[#Headers],[#Data]],50,FALSE))</f>
        <v/>
      </c>
      <c r="N4" s="38"/>
    </row>
    <row r="5" spans="1:14" ht="49.5" customHeight="1">
      <c r="A5" s="102">
        <f>'CT Aligned Measure Set'!A8</f>
        <v>3</v>
      </c>
      <c r="B5" s="103" t="str">
        <f>IF(VLOOKUP(Table2[[#This Row],['#]],Table1[[#Headers],[#Data]],2,FALSE)=0,"",VLOOKUP(Table2[[#This Row],['#]],Table1[[#Headers],[#Data]],2,FALSE))</f>
        <v>Follow-Up After Emergency Department Visit for Mental Illness</v>
      </c>
      <c r="C5" s="103" t="str">
        <f>IF(VLOOKUP(Table2[[#This Row],['#]],Table1[[#Headers],[#Data]],3,FALSE)=0,"",VLOOKUP(Table2[[#This Row],['#]],Table1[[#Headers],[#Data]],3,FALSE))</f>
        <v>3489</v>
      </c>
      <c r="D5" s="104" t="str">
        <f>IF(VLOOKUP(Table2[[#This Row],['#]],Table1[[#Headers],[#Data]],5,FALSE)=0,"",VLOOKUP(Table2[[#This Row],['#]],Table1[[#Headers],[#Data]],5,FALSE))</f>
        <v>National Committee for Quality Assurance</v>
      </c>
      <c r="E5" s="105" t="str">
        <f>IF(VLOOKUP(Table2[[#This Row],['#]],Table1[[#Headers],[#Data]],9,FALSE)=0,"",VLOOKUP(Table2[[#This Row],['#]],Table1[[#Headers],[#Data]],9,FALSE))</f>
        <v>Hospital</v>
      </c>
      <c r="F5" s="105" t="str">
        <f>IF(VLOOKUP(Table2[[#This Row],['#]],Table1[[#Headers],[#Data]],10,FALSE)=0,"",VLOOKUP(Table2[[#This Row],['#]],Table1[[#Headers],[#Data]],10,FALSE))</f>
        <v>Mental Health</v>
      </c>
      <c r="G5" s="105" t="str">
        <f>IF(VLOOKUP(Table2[[#This Row],['#]],Table1[[#Headers],[#Data]],11,FALSE)=0,"",VLOOKUP(Table2[[#This Row],['#]],Table1[[#Headers],[#Data]],11,FALSE))</f>
        <v>Process</v>
      </c>
      <c r="H5" s="105" t="str">
        <f>IF(VLOOKUP(Table2[[#This Row],['#]],Table1[[#Headers],[#Data]],12,FALSE)=0,"",VLOOKUP(Table2[[#This Row],['#]],Table1[[#Headers],[#Data]],12,FALSE))</f>
        <v>Adult and Pediatric</v>
      </c>
      <c r="I5" s="105" t="str">
        <f>IF(VLOOKUP(Table2[[#This Row],['#]],Table1[[#Headers],[#Data]],13,FALSE)=0,"",VLOOKUP(Table2[[#This Row],['#]],Table1[[#Headers],[#Data]],13,FALSE))</f>
        <v>Claims</v>
      </c>
      <c r="J5" s="106" t="str">
        <f>IF(VLOOKUP(Table2[[#This Row],['#]],Table1[[#Headers],[#Data]],14,FALSE)=0,"",VLOOKUP(Table2[[#This Row],['#]],Table1[[#Headers],[#Data]],14,FALSE))</f>
        <v>Yes</v>
      </c>
      <c r="K5" s="106"/>
      <c r="L5" s="107" t="str">
        <f>+IF(VLOOKUP(Table2[[#This Row],['#]],Table1[[#Headers],[#Data]],19,FALSE)=0,"",VLOOKUP(Table2[[#This Row],['#]],Table1[[#Headers],[#Data]],19,FALSE))</f>
        <v/>
      </c>
      <c r="M5" s="104" t="str">
        <f>+IF(VLOOKUP(Table2[[#This Row],['#]],Table1[[#Headers],[#Data]],50,FALSE)=0,"",VLOOKUP(Table2[[#This Row],['#]],Table1[[#Headers],[#Data]],50,FALSE))</f>
        <v/>
      </c>
      <c r="N5" s="38"/>
    </row>
    <row r="6" spans="1:14" ht="49.5" customHeight="1">
      <c r="A6" s="102">
        <f>'CT Aligned Measure Set'!A9</f>
        <v>4</v>
      </c>
      <c r="B6" s="103" t="str">
        <f>IF(VLOOKUP(Table2[[#This Row],['#]],Table1[[#Headers],[#Data]],2,FALSE)=0,"",VLOOKUP(Table2[[#This Row],['#]],Table1[[#Headers],[#Data]],2,FALSE))</f>
        <v>Health Equity Measure</v>
      </c>
      <c r="C6" s="103" t="str">
        <f>IF(VLOOKUP(Table2[[#This Row],['#]],Table1[[#Headers],[#Data]],3,FALSE)=0,"",VLOOKUP(Table2[[#This Row],['#]],Table1[[#Headers],[#Data]],3,FALSE))</f>
        <v>NA</v>
      </c>
      <c r="D6" s="104" t="str">
        <f>IF(VLOOKUP(Table2[[#This Row],['#]],Table1[[#Headers],[#Data]],5,FALSE)=0,"",VLOOKUP(Table2[[#This Row],['#]],Table1[[#Headers],[#Data]],5,FALSE))</f>
        <v>CT Office of Health Strategy</v>
      </c>
      <c r="E6" s="105" t="str">
        <f>IF(VLOOKUP(Table2[[#This Row],['#]],Table1[[#Headers],[#Data]],9,FALSE)=0,"",VLOOKUP(Table2[[#This Row],['#]],Table1[[#Headers],[#Data]],9,FALSE))</f>
        <v>Health Equity</v>
      </c>
      <c r="F6" s="105" t="str">
        <f>IF(VLOOKUP(Table2[[#This Row],['#]],Table1[[#Headers],[#Data]],10,FALSE)=0,"",VLOOKUP(Table2[[#This Row],['#]],Table1[[#Headers],[#Data]],10,FALSE))</f>
        <v>Health Equity</v>
      </c>
      <c r="G6" s="105" t="str">
        <f>IF(VLOOKUP(Table2[[#This Row],['#]],Table1[[#Headers],[#Data]],11,FALSE)=0,"",VLOOKUP(Table2[[#This Row],['#]],Table1[[#Headers],[#Data]],11,FALSE))</f>
        <v>Other</v>
      </c>
      <c r="H6" s="105" t="str">
        <f>IF(VLOOKUP(Table2[[#This Row],['#]],Table1[[#Headers],[#Data]],12,FALSE)=0,"",VLOOKUP(Table2[[#This Row],['#]],Table1[[#Headers],[#Data]],12,FALSE))</f>
        <v>Adolescent and Adult</v>
      </c>
      <c r="I6" s="105" t="str">
        <f>IF(VLOOKUP(Table2[[#This Row],['#]],Table1[[#Headers],[#Data]],13,FALSE)=0,"",VLOOKUP(Table2[[#This Row],['#]],Table1[[#Headers],[#Data]],13,FALSE))</f>
        <v>Claims/Clinical Data</v>
      </c>
      <c r="J6" s="106" t="str">
        <f>IF(VLOOKUP(Table2[[#This Row],['#]],Table1[[#Headers],[#Data]],14,FALSE)=0,"",VLOOKUP(Table2[[#This Row],['#]],Table1[[#Headers],[#Data]],14,FALSE))</f>
        <v xml:space="preserve"> </v>
      </c>
      <c r="K6" s="106"/>
      <c r="L6" s="107" t="str">
        <f>+IF(VLOOKUP(Table2[[#This Row],['#]],Table1[[#Headers],[#Data]],19,FALSE)=0,"",VLOOKUP(Table2[[#This Row],['#]],Table1[[#Headers],[#Data]],19,FALSE))</f>
        <v/>
      </c>
      <c r="M6" s="104" t="str">
        <f>+IF(VLOOKUP(Table2[[#This Row],['#]],Table1[[#Headers],[#Data]],50,FALSE)=0,"",VLOOKUP(Table2[[#This Row],['#]],Table1[[#Headers],[#Data]],50,FALSE))</f>
        <v/>
      </c>
      <c r="N6" s="38"/>
    </row>
    <row r="7" spans="1:14" ht="50.1" customHeight="1">
      <c r="A7" s="102">
        <f>'CT Aligned Measure Set'!A10</f>
        <v>5</v>
      </c>
      <c r="B7" s="103" t="str">
        <f>IF(VLOOKUP(Table2[[#This Row],['#]],Table1[[#Headers],[#Data]],2,FALSE)=0,"",VLOOKUP(Table2[[#This Row],['#]],Table1[[#Headers],[#Data]],2,FALSE))</f>
        <v>Hemoglobin A1c (HbA1c) Control for Patients with Diabetes: HbA1c Poor Control (&gt;9.0%)</v>
      </c>
      <c r="C7" s="103" t="str">
        <f>IF(VLOOKUP(Table2[[#This Row],['#]],Table1[[#Headers],[#Data]],3,FALSE)=0,"",VLOOKUP(Table2[[#This Row],['#]],Table1[[#Headers],[#Data]],3,FALSE))</f>
        <v>0059</v>
      </c>
      <c r="D7" s="104" t="str">
        <f>IF(VLOOKUP(Table2[[#This Row],['#]],Table1[[#Headers],[#Data]],5,FALSE)=0,"",VLOOKUP(Table2[[#This Row],['#]],Table1[[#Headers],[#Data]],5,FALSE))</f>
        <v>National Committee for Quality Assurance</v>
      </c>
      <c r="E7" s="105" t="str">
        <f>IF(VLOOKUP(Table2[[#This Row],['#]],Table1[[#Headers],[#Data]],9,FALSE)=0,"",VLOOKUP(Table2[[#This Row],['#]],Table1[[#Headers],[#Data]],9,FALSE))</f>
        <v>Chronic Illness Care</v>
      </c>
      <c r="F7" s="105" t="str">
        <f>IF(VLOOKUP(Table2[[#This Row],['#]],Table1[[#Headers],[#Data]],10,FALSE)=0,"",VLOOKUP(Table2[[#This Row],['#]],Table1[[#Headers],[#Data]],10,FALSE))</f>
        <v>Diabetes</v>
      </c>
      <c r="G7" s="105" t="str">
        <f>IF(VLOOKUP(Table2[[#This Row],['#]],Table1[[#Headers],[#Data]],11,FALSE)=0,"",VLOOKUP(Table2[[#This Row],['#]],Table1[[#Headers],[#Data]],11,FALSE))</f>
        <v>Outcome</v>
      </c>
      <c r="H7" s="105" t="str">
        <f>IF(VLOOKUP(Table2[[#This Row],['#]],Table1[[#Headers],[#Data]],12,FALSE)=0,"",VLOOKUP(Table2[[#This Row],['#]],Table1[[#Headers],[#Data]],12,FALSE))</f>
        <v>Adult</v>
      </c>
      <c r="I7" s="105" t="str">
        <f>IF(VLOOKUP(Table2[[#This Row],['#]],Table1[[#Headers],[#Data]],13,FALSE)=0,"",VLOOKUP(Table2[[#This Row],['#]],Table1[[#Headers],[#Data]],13,FALSE))</f>
        <v>Claims/Clinical Data</v>
      </c>
      <c r="J7" s="106" t="str">
        <f>IF(VLOOKUP(Table2[[#This Row],['#]],Table1[[#Headers],[#Data]],14,FALSE)=0,"",VLOOKUP(Table2[[#This Row],['#]],Table1[[#Headers],[#Data]],14,FALSE))</f>
        <v>Yes</v>
      </c>
      <c r="K7" s="106"/>
      <c r="L7" s="107" t="str">
        <f>+IF(VLOOKUP(Table2[[#This Row],['#]],Table1[[#Headers],[#Data]],19,FALSE)=0,"",VLOOKUP(Table2[[#This Row],['#]],Table1[[#Headers],[#Data]],19,FALSE))</f>
        <v/>
      </c>
      <c r="M7" s="104" t="str">
        <f>+IF(VLOOKUP(Table2[[#This Row],['#]],Table1[[#Headers],[#Data]],50,FALSE)=0,"",VLOOKUP(Table2[[#This Row],['#]],Table1[[#Headers],[#Data]],50,FALSE))</f>
        <v/>
      </c>
      <c r="N7" s="38"/>
    </row>
    <row r="8" spans="1:14" ht="50.1" customHeight="1">
      <c r="A8" s="102">
        <f>'CT Aligned Measure Set'!A11</f>
        <v>6</v>
      </c>
      <c r="B8" s="103" t="str">
        <f>IF(VLOOKUP(Table2[[#This Row],['#]],Table1[[#Headers],[#Data]],2,FALSE)=0,"",VLOOKUP(Table2[[#This Row],['#]],Table1[[#Headers],[#Data]],2,FALSE))</f>
        <v>Plan All-Cause Readmission</v>
      </c>
      <c r="C8" s="103" t="str">
        <f>IF(VLOOKUP(Table2[[#This Row],['#]],Table1[[#Headers],[#Data]],3,FALSE)=0,"",VLOOKUP(Table2[[#This Row],['#]],Table1[[#Headers],[#Data]],3,FALSE))</f>
        <v>1768</v>
      </c>
      <c r="D8" s="104" t="str">
        <f>IF(VLOOKUP(Table2[[#This Row],['#]],Table1[[#Headers],[#Data]],5,FALSE)=0,"",VLOOKUP(Table2[[#This Row],['#]],Table1[[#Headers],[#Data]],5,FALSE))</f>
        <v>National Committee for Quality Assurance</v>
      </c>
      <c r="E8" s="105" t="str">
        <f>IF(VLOOKUP(Table2[[#This Row],['#]],Table1[[#Headers],[#Data]],9,FALSE)=0,"",VLOOKUP(Table2[[#This Row],['#]],Table1[[#Headers],[#Data]],9,FALSE))</f>
        <v>Hospital</v>
      </c>
      <c r="F8" s="105" t="str">
        <f>IF(VLOOKUP(Table2[[#This Row],['#]],Table1[[#Headers],[#Data]],10,FALSE)=0,"",VLOOKUP(Table2[[#This Row],['#]],Table1[[#Headers],[#Data]],10,FALSE))</f>
        <v>Patient Safety</v>
      </c>
      <c r="G8" s="105" t="str">
        <f>IF(VLOOKUP(Table2[[#This Row],['#]],Table1[[#Headers],[#Data]],11,FALSE)=0,"",VLOOKUP(Table2[[#This Row],['#]],Table1[[#Headers],[#Data]],11,FALSE))</f>
        <v>Outcome</v>
      </c>
      <c r="H8" s="105" t="str">
        <f>IF(VLOOKUP(Table2[[#This Row],['#]],Table1[[#Headers],[#Data]],12,FALSE)=0,"",VLOOKUP(Table2[[#This Row],['#]],Table1[[#Headers],[#Data]],12,FALSE))</f>
        <v>Adult</v>
      </c>
      <c r="I8" s="105" t="str">
        <f>IF(VLOOKUP(Table2[[#This Row],['#]],Table1[[#Headers],[#Data]],13,FALSE)=0,"",VLOOKUP(Table2[[#This Row],['#]],Table1[[#Headers],[#Data]],13,FALSE))</f>
        <v>Claims</v>
      </c>
      <c r="J8" s="106" t="str">
        <f>IF(VLOOKUP(Table2[[#This Row],['#]],Table1[[#Headers],[#Data]],14,FALSE)=0,"",VLOOKUP(Table2[[#This Row],['#]],Table1[[#Headers],[#Data]],14,FALSE))</f>
        <v>Yes</v>
      </c>
      <c r="K8" s="106"/>
      <c r="L8" s="107" t="str">
        <f>+IF(VLOOKUP(Table2[[#This Row],['#]],Table1[[#Headers],[#Data]],19,FALSE)=0,"",VLOOKUP(Table2[[#This Row],['#]],Table1[[#Headers],[#Data]],19,FALSE))</f>
        <v/>
      </c>
      <c r="M8" s="104" t="str">
        <f>+IF(VLOOKUP(Table2[[#This Row],['#]],Table1[[#Headers],[#Data]],50,FALSE)=0,"",VLOOKUP(Table2[[#This Row],['#]],Table1[[#Headers],[#Data]],50,FALSE))</f>
        <v/>
      </c>
      <c r="N8" s="38"/>
    </row>
    <row r="9" spans="1:14" ht="50.1" customHeight="1">
      <c r="A9" s="102">
        <f>'CT Aligned Measure Set'!A12</f>
        <v>7</v>
      </c>
      <c r="B9" s="103" t="str">
        <f>IF(VLOOKUP(Table2[[#This Row],['#]],Table1[[#Headers],[#Data]],2,FALSE)=0,"",VLOOKUP(Table2[[#This Row],['#]],Table1[[#Headers],[#Data]],2,FALSE))</f>
        <v>Prenatal &amp; Postpartum Care</v>
      </c>
      <c r="C9" s="103" t="str">
        <f>IF(VLOOKUP(Table2[[#This Row],['#]],Table1[[#Headers],[#Data]],3,FALSE)=0,"",VLOOKUP(Table2[[#This Row],['#]],Table1[[#Headers],[#Data]],3,FALSE))</f>
        <v>1517</v>
      </c>
      <c r="D9" s="104" t="str">
        <f>IF(VLOOKUP(Table2[[#This Row],['#]],Table1[[#Headers],[#Data]],5,FALSE)=0,"",VLOOKUP(Table2[[#This Row],['#]],Table1[[#Headers],[#Data]],5,FALSE))</f>
        <v>National Committee for Quality Assurance</v>
      </c>
      <c r="E9" s="105" t="str">
        <f>IF(VLOOKUP(Table2[[#This Row],['#]],Table1[[#Headers],[#Data]],9,FALSE)=0,"",VLOOKUP(Table2[[#This Row],['#]],Table1[[#Headers],[#Data]],9,FALSE))</f>
        <v>Prevention/Early Detection</v>
      </c>
      <c r="F9" s="105" t="str">
        <f>IF(VLOOKUP(Table2[[#This Row],['#]],Table1[[#Headers],[#Data]],10,FALSE)=0,"",VLOOKUP(Table2[[#This Row],['#]],Table1[[#Headers],[#Data]],10,FALSE))</f>
        <v>Pregnancy</v>
      </c>
      <c r="G9" s="105" t="str">
        <f>IF(VLOOKUP(Table2[[#This Row],['#]],Table1[[#Headers],[#Data]],11,FALSE)=0,"",VLOOKUP(Table2[[#This Row],['#]],Table1[[#Headers],[#Data]],11,FALSE))</f>
        <v>Process</v>
      </c>
      <c r="H9" s="105" t="str">
        <f>IF(VLOOKUP(Table2[[#This Row],['#]],Table1[[#Headers],[#Data]],12,FALSE)=0,"",VLOOKUP(Table2[[#This Row],['#]],Table1[[#Headers],[#Data]],12,FALSE))</f>
        <v>Adolescent and Adult</v>
      </c>
      <c r="I9" s="105" t="str">
        <f>IF(VLOOKUP(Table2[[#This Row],['#]],Table1[[#Headers],[#Data]],13,FALSE)=0,"",VLOOKUP(Table2[[#This Row],['#]],Table1[[#Headers],[#Data]],13,FALSE))</f>
        <v>Claims/Clinical Data</v>
      </c>
      <c r="J9" s="106" t="str">
        <f>IF(VLOOKUP(Table2[[#This Row],['#]],Table1[[#Headers],[#Data]],14,FALSE)=0,"",VLOOKUP(Table2[[#This Row],['#]],Table1[[#Headers],[#Data]],14,FALSE))</f>
        <v>Yes</v>
      </c>
      <c r="K9" s="106"/>
      <c r="L9" s="107" t="str">
        <f>+IF(VLOOKUP(Table2[[#This Row],['#]],Table1[[#Headers],[#Data]],19,FALSE)=0,"",VLOOKUP(Table2[[#This Row],['#]],Table1[[#Headers],[#Data]],19,FALSE))</f>
        <v/>
      </c>
      <c r="M9" s="104" t="str">
        <f>+IF(VLOOKUP(Table2[[#This Row],['#]],Table1[[#Headers],[#Data]],50,FALSE)=0,"",VLOOKUP(Table2[[#This Row],['#]],Table1[[#Headers],[#Data]],50,FALSE))</f>
        <v/>
      </c>
      <c r="N9" s="38"/>
    </row>
    <row r="10" spans="1:14" ht="50.1" customHeight="1">
      <c r="A10" s="102">
        <f>'CT Aligned Measure Set'!A13</f>
        <v>8</v>
      </c>
      <c r="B10" s="103" t="str">
        <f>IF(VLOOKUP(Table2[[#This Row],['#]],Table1[[#Headers],[#Data]],2,FALSE)=0,"",VLOOKUP(Table2[[#This Row],['#]],Table1[[#Headers],[#Data]],2,FALSE))</f>
        <v>Asthma Medication Ratio</v>
      </c>
      <c r="C10" s="103" t="str">
        <f>IF(VLOOKUP(Table2[[#This Row],['#]],Table1[[#Headers],[#Data]],3,FALSE)=0,"",VLOOKUP(Table2[[#This Row],['#]],Table1[[#Headers],[#Data]],3,FALSE))</f>
        <v>1800</v>
      </c>
      <c r="D10" s="104" t="str">
        <f>IF(VLOOKUP(Table2[[#This Row],['#]],Table1[[#Headers],[#Data]],5,FALSE)=0,"",VLOOKUP(Table2[[#This Row],['#]],Table1[[#Headers],[#Data]],5,FALSE))</f>
        <v>National Committee for Quality Assurance</v>
      </c>
      <c r="E10" s="105" t="str">
        <f>IF(VLOOKUP(Table2[[#This Row],['#]],Table1[[#Headers],[#Data]],9,FALSE)=0,"",VLOOKUP(Table2[[#This Row],['#]],Table1[[#Headers],[#Data]],9,FALSE))</f>
        <v>Medication Management</v>
      </c>
      <c r="F10" s="105" t="str">
        <f>IF(VLOOKUP(Table2[[#This Row],['#]],Table1[[#Headers],[#Data]],10,FALSE)=0,"",VLOOKUP(Table2[[#This Row],['#]],Table1[[#Headers],[#Data]],10,FALSE))</f>
        <v>Respiratory</v>
      </c>
      <c r="G10" s="105" t="str">
        <f>IF(VLOOKUP(Table2[[#This Row],['#]],Table1[[#Headers],[#Data]],11,FALSE)=0,"",VLOOKUP(Table2[[#This Row],['#]],Table1[[#Headers],[#Data]],11,FALSE))</f>
        <v>Process</v>
      </c>
      <c r="H10" s="105" t="str">
        <f>IF(VLOOKUP(Table2[[#This Row],['#]],Table1[[#Headers],[#Data]],12,FALSE)=0,"",VLOOKUP(Table2[[#This Row],['#]],Table1[[#Headers],[#Data]],12,FALSE))</f>
        <v>Adult and Pediatric</v>
      </c>
      <c r="I10" s="105" t="str">
        <f>IF(VLOOKUP(Table2[[#This Row],['#]],Table1[[#Headers],[#Data]],13,FALSE)=0,"",VLOOKUP(Table2[[#This Row],['#]],Table1[[#Headers],[#Data]],13,FALSE))</f>
        <v>Claims</v>
      </c>
      <c r="J10" s="106" t="str">
        <f>IF(VLOOKUP(Table2[[#This Row],['#]],Table1[[#Headers],[#Data]],14,FALSE)=0,"",VLOOKUP(Table2[[#This Row],['#]],Table1[[#Headers],[#Data]],14,FALSE))</f>
        <v>Yes</v>
      </c>
      <c r="K10" s="106"/>
      <c r="L10" s="107" t="str">
        <f>+IF(VLOOKUP(Table2[[#This Row],['#]],Table1[[#Headers],[#Data]],19,FALSE)=0,"",VLOOKUP(Table2[[#This Row],['#]],Table1[[#Headers],[#Data]],19,FALSE))</f>
        <v/>
      </c>
      <c r="M10" s="104" t="str">
        <f>+IF(VLOOKUP(Table2[[#This Row],['#]],Table1[[#Headers],[#Data]],50,FALSE)=0,"",VLOOKUP(Table2[[#This Row],['#]],Table1[[#Headers],[#Data]],50,FALSE))</f>
        <v/>
      </c>
      <c r="N10" s="38"/>
    </row>
    <row r="11" spans="1:14" ht="50.1" customHeight="1">
      <c r="A11" s="102">
        <f>'CT Aligned Measure Set'!A14</f>
        <v>9</v>
      </c>
      <c r="B11" s="103" t="str">
        <f>IF(VLOOKUP(Table2[[#This Row],['#]],Table1[[#Headers],[#Data]],2,FALSE)=0,"",VLOOKUP(Table2[[#This Row],['#]],Table1[[#Headers],[#Data]],2,FALSE))</f>
        <v>Behavioral Health Screening (Medicaid Only)</v>
      </c>
      <c r="C11" s="103" t="str">
        <f>IF(VLOOKUP(Table2[[#This Row],['#]],Table1[[#Headers],[#Data]],3,FALSE)=0,"",VLOOKUP(Table2[[#This Row],['#]],Table1[[#Headers],[#Data]],3,FALSE))</f>
        <v>NA</v>
      </c>
      <c r="D11" s="104" t="str">
        <f>IF(VLOOKUP(Table2[[#This Row],['#]],Table1[[#Headers],[#Data]],5,FALSE)=0,"",VLOOKUP(Table2[[#This Row],['#]],Table1[[#Headers],[#Data]],5,FALSE))</f>
        <v>CT DSS</v>
      </c>
      <c r="E11" s="105" t="str">
        <f>IF(VLOOKUP(Table2[[#This Row],['#]],Table1[[#Headers],[#Data]],9,FALSE)=0,"",VLOOKUP(Table2[[#This Row],['#]],Table1[[#Headers],[#Data]],9,FALSE))</f>
        <v>Prevention</v>
      </c>
      <c r="F11" s="105" t="str">
        <f>IF(VLOOKUP(Table2[[#This Row],['#]],Table1[[#Headers],[#Data]],10,FALSE)=0,"",VLOOKUP(Table2[[#This Row],['#]],Table1[[#Headers],[#Data]],10,FALSE))</f>
        <v>Mental Health</v>
      </c>
      <c r="G11" s="105" t="str">
        <f>IF(VLOOKUP(Table2[[#This Row],['#]],Table1[[#Headers],[#Data]],11,FALSE)=0,"",VLOOKUP(Table2[[#This Row],['#]],Table1[[#Headers],[#Data]],11,FALSE))</f>
        <v>Process</v>
      </c>
      <c r="H11" s="105" t="str">
        <f>IF(VLOOKUP(Table2[[#This Row],['#]],Table1[[#Headers],[#Data]],12,FALSE)=0,"",VLOOKUP(Table2[[#This Row],['#]],Table1[[#Headers],[#Data]],12,FALSE))</f>
        <v>Pediatric</v>
      </c>
      <c r="I11" s="105" t="str">
        <f>IF(VLOOKUP(Table2[[#This Row],['#]],Table1[[#Headers],[#Data]],13,FALSE)=0,"",VLOOKUP(Table2[[#This Row],['#]],Table1[[#Headers],[#Data]],13,FALSE))</f>
        <v>Claims/Clinical Data</v>
      </c>
      <c r="J11" s="106" t="str">
        <f>IF(VLOOKUP(Table2[[#This Row],['#]],Table1[[#Headers],[#Data]],14,FALSE)=0,"",VLOOKUP(Table2[[#This Row],['#]],Table1[[#Headers],[#Data]],14,FALSE))</f>
        <v xml:space="preserve"> </v>
      </c>
      <c r="K11" s="106"/>
      <c r="L11" s="107" t="str">
        <f>+IF(VLOOKUP(Table2[[#This Row],['#]],Table1[[#Headers],[#Data]],19,FALSE)=0,"",VLOOKUP(Table2[[#This Row],['#]],Table1[[#Headers],[#Data]],19,FALSE))</f>
        <v/>
      </c>
      <c r="M11" s="104" t="str">
        <f>+IF(VLOOKUP(Table2[[#This Row],['#]],Table1[[#Headers],[#Data]],50,FALSE)=0,"",VLOOKUP(Table2[[#This Row],['#]],Table1[[#Headers],[#Data]],50,FALSE))</f>
        <v/>
      </c>
      <c r="N11" s="38"/>
    </row>
    <row r="12" spans="1:14" ht="50.1" customHeight="1">
      <c r="A12" s="102">
        <f>'CT Aligned Measure Set'!A15</f>
        <v>10</v>
      </c>
      <c r="B12" s="103" t="str">
        <f>IF(VLOOKUP(Table2[[#This Row],['#]],Table1[[#Headers],[#Data]],2,FALSE)=0,"",VLOOKUP(Table2[[#This Row],['#]],Table1[[#Headers],[#Data]],2,FALSE))</f>
        <v>Breast Cancer Screening</v>
      </c>
      <c r="C12" s="103" t="str">
        <f>IF(VLOOKUP(Table2[[#This Row],['#]],Table1[[#Headers],[#Data]],3,FALSE)=0,"",VLOOKUP(Table2[[#This Row],['#]],Table1[[#Headers],[#Data]],3,FALSE))</f>
        <v>2372</v>
      </c>
      <c r="D12" s="104" t="str">
        <f>IF(VLOOKUP(Table2[[#This Row],['#]],Table1[[#Headers],[#Data]],5,FALSE)=0,"",VLOOKUP(Table2[[#This Row],['#]],Table1[[#Headers],[#Data]],5,FALSE))</f>
        <v>National Committee for Quality Assurance</v>
      </c>
      <c r="E12" s="105" t="str">
        <f>IF(VLOOKUP(Table2[[#This Row],['#]],Table1[[#Headers],[#Data]],9,FALSE)=0,"",VLOOKUP(Table2[[#This Row],['#]],Table1[[#Headers],[#Data]],9,FALSE))</f>
        <v>Prevention/Early Detection</v>
      </c>
      <c r="F12" s="105" t="str">
        <f>IF(VLOOKUP(Table2[[#This Row],['#]],Table1[[#Headers],[#Data]],10,FALSE)=0,"",VLOOKUP(Table2[[#This Row],['#]],Table1[[#Headers],[#Data]],10,FALSE))</f>
        <v>Cancer</v>
      </c>
      <c r="G12" s="105" t="str">
        <f>IF(VLOOKUP(Table2[[#This Row],['#]],Table1[[#Headers],[#Data]],11,FALSE)=0,"",VLOOKUP(Table2[[#This Row],['#]],Table1[[#Headers],[#Data]],11,FALSE))</f>
        <v>Process</v>
      </c>
      <c r="H12" s="105" t="str">
        <f>IF(VLOOKUP(Table2[[#This Row],['#]],Table1[[#Headers],[#Data]],12,FALSE)=0,"",VLOOKUP(Table2[[#This Row],['#]],Table1[[#Headers],[#Data]],12,FALSE))</f>
        <v>Adult</v>
      </c>
      <c r="I12" s="105" t="str">
        <f>IF(VLOOKUP(Table2[[#This Row],['#]],Table1[[#Headers],[#Data]],13,FALSE)=0,"",VLOOKUP(Table2[[#This Row],['#]],Table1[[#Headers],[#Data]],13,FALSE))</f>
        <v>Claims</v>
      </c>
      <c r="J12" s="106" t="str">
        <f>IF(VLOOKUP(Table2[[#This Row],['#]],Table1[[#Headers],[#Data]],14,FALSE)=0,"",VLOOKUP(Table2[[#This Row],['#]],Table1[[#Headers],[#Data]],14,FALSE))</f>
        <v>Yes</v>
      </c>
      <c r="K12" s="106"/>
      <c r="L12" s="107" t="str">
        <f>+IF(VLOOKUP(Table2[[#This Row],['#]],Table1[[#Headers],[#Data]],19,FALSE)=0,"",VLOOKUP(Table2[[#This Row],['#]],Table1[[#Headers],[#Data]],19,FALSE))</f>
        <v/>
      </c>
      <c r="M12" s="104" t="str">
        <f>+IF(VLOOKUP(Table2[[#This Row],['#]],Table1[[#Headers],[#Data]],50,FALSE)=0,"",VLOOKUP(Table2[[#This Row],['#]],Table1[[#Headers],[#Data]],50,FALSE))</f>
        <v/>
      </c>
      <c r="N12" s="38"/>
    </row>
    <row r="13" spans="1:14" ht="50.1" customHeight="1">
      <c r="A13" s="102">
        <f>'CT Aligned Measure Set'!A16</f>
        <v>11</v>
      </c>
      <c r="B13" s="103" t="str">
        <f>IF(VLOOKUP(Table2[[#This Row],['#]],Table1[[#Headers],[#Data]],2,FALSE)=0,"",VLOOKUP(Table2[[#This Row],['#]],Table1[[#Headers],[#Data]],2,FALSE))</f>
        <v>CAHPS® Clinician/Group Surveys v 3.0 - (Adult Primary Care, Pediatric Care, and Specialist Care Surveys)</v>
      </c>
      <c r="C13" s="103" t="str">
        <f>IF(VLOOKUP(Table2[[#This Row],['#]],Table1[[#Headers],[#Data]],3,FALSE)=0,"",VLOOKUP(Table2[[#This Row],['#]],Table1[[#Headers],[#Data]],3,FALSE))</f>
        <v>0005</v>
      </c>
      <c r="D13" s="104" t="str">
        <f>IF(VLOOKUP(Table2[[#This Row],['#]],Table1[[#Headers],[#Data]],5,FALSE)=0,"",VLOOKUP(Table2[[#This Row],['#]],Table1[[#Headers],[#Data]],5,FALSE))</f>
        <v>Agency for Healthcare Research and Quality</v>
      </c>
      <c r="E13" s="105" t="str">
        <f>IF(VLOOKUP(Table2[[#This Row],['#]],Table1[[#Headers],[#Data]],9,FALSE)=0,"",VLOOKUP(Table2[[#This Row],['#]],Table1[[#Headers],[#Data]],9,FALSE))</f>
        <v>Other</v>
      </c>
      <c r="F13" s="105" t="str">
        <f>IF(VLOOKUP(Table2[[#This Row],['#]],Table1[[#Headers],[#Data]],10,FALSE)=0,"",VLOOKUP(Table2[[#This Row],['#]],Table1[[#Headers],[#Data]],10,FALSE))</f>
        <v>NA</v>
      </c>
      <c r="G13" s="105" t="str">
        <f>IF(VLOOKUP(Table2[[#This Row],['#]],Table1[[#Headers],[#Data]],11,FALSE)=0,"",VLOOKUP(Table2[[#This Row],['#]],Table1[[#Headers],[#Data]],11,FALSE))</f>
        <v>Patient Experience</v>
      </c>
      <c r="H13" s="105" t="str">
        <f>IF(VLOOKUP(Table2[[#This Row],['#]],Table1[[#Headers],[#Data]],12,FALSE)=0,"",VLOOKUP(Table2[[#This Row],['#]],Table1[[#Headers],[#Data]],12,FALSE))</f>
        <v>Adult and Pediatric</v>
      </c>
      <c r="I13" s="105" t="str">
        <f>IF(VLOOKUP(Table2[[#This Row],['#]],Table1[[#Headers],[#Data]],13,FALSE)=0,"",VLOOKUP(Table2[[#This Row],['#]],Table1[[#Headers],[#Data]],13,FALSE))</f>
        <v>Survey</v>
      </c>
      <c r="J13" s="106" t="str">
        <f>IF(VLOOKUP(Table2[[#This Row],['#]],Table1[[#Headers],[#Data]],14,FALSE)=0,"",VLOOKUP(Table2[[#This Row],['#]],Table1[[#Headers],[#Data]],14,FALSE))</f>
        <v/>
      </c>
      <c r="K13" s="106"/>
      <c r="L13" s="107" t="str">
        <f>+IF(VLOOKUP(Table2[[#This Row],['#]],Table1[[#Headers],[#Data]],19,FALSE)=0,"",VLOOKUP(Table2[[#This Row],['#]],Table1[[#Headers],[#Data]],19,FALSE))</f>
        <v/>
      </c>
      <c r="M13" s="104" t="str">
        <f>+IF(VLOOKUP(Table2[[#This Row],['#]],Table1[[#Headers],[#Data]],50,FALSE)=0,"",VLOOKUP(Table2[[#This Row],['#]],Table1[[#Headers],[#Data]],50,FALSE))</f>
        <v/>
      </c>
      <c r="N13" s="38"/>
    </row>
    <row r="14" spans="1:14" ht="50.1" customHeight="1">
      <c r="A14" s="102">
        <f>'CT Aligned Measure Set'!A17</f>
        <v>12</v>
      </c>
      <c r="B14" s="103" t="str">
        <f>IF(VLOOKUP(Table2[[#This Row],['#]],Table1[[#Headers],[#Data]],2,FALSE)=0,"",VLOOKUP(Table2[[#This Row],['#]],Table1[[#Headers],[#Data]],2,FALSE))</f>
        <v>Cervical Cancer Screening</v>
      </c>
      <c r="C14" s="103" t="str">
        <f>IF(VLOOKUP(Table2[[#This Row],['#]],Table1[[#Headers],[#Data]],3,FALSE)=0,"",VLOOKUP(Table2[[#This Row],['#]],Table1[[#Headers],[#Data]],3,FALSE))</f>
        <v>0032</v>
      </c>
      <c r="D14" s="104" t="str">
        <f>IF(VLOOKUP(Table2[[#This Row],['#]],Table1[[#Headers],[#Data]],5,FALSE)=0,"",VLOOKUP(Table2[[#This Row],['#]],Table1[[#Headers],[#Data]],5,FALSE))</f>
        <v>National Committee for Quality Assurance</v>
      </c>
      <c r="E14" s="105" t="str">
        <f>IF(VLOOKUP(Table2[[#This Row],['#]],Table1[[#Headers],[#Data]],9,FALSE)=0,"",VLOOKUP(Table2[[#This Row],['#]],Table1[[#Headers],[#Data]],9,FALSE))</f>
        <v>Prevention/Early Detection</v>
      </c>
      <c r="F14" s="105" t="str">
        <f>IF(VLOOKUP(Table2[[#This Row],['#]],Table1[[#Headers],[#Data]],10,FALSE)=0,"",VLOOKUP(Table2[[#This Row],['#]],Table1[[#Headers],[#Data]],10,FALSE))</f>
        <v>Cancer</v>
      </c>
      <c r="G14" s="105" t="str">
        <f>IF(VLOOKUP(Table2[[#This Row],['#]],Table1[[#Headers],[#Data]],11,FALSE)=0,"",VLOOKUP(Table2[[#This Row],['#]],Table1[[#Headers],[#Data]],11,FALSE))</f>
        <v>Process</v>
      </c>
      <c r="H14" s="105" t="str">
        <f>IF(VLOOKUP(Table2[[#This Row],['#]],Table1[[#Headers],[#Data]],12,FALSE)=0,"",VLOOKUP(Table2[[#This Row],['#]],Table1[[#Headers],[#Data]],12,FALSE))</f>
        <v>Adult</v>
      </c>
      <c r="I14" s="105" t="str">
        <f>IF(VLOOKUP(Table2[[#This Row],['#]],Table1[[#Headers],[#Data]],13,FALSE)=0,"",VLOOKUP(Table2[[#This Row],['#]],Table1[[#Headers],[#Data]],13,FALSE))</f>
        <v>Claims/Clinical Data</v>
      </c>
      <c r="J14" s="106" t="str">
        <f>IF(VLOOKUP(Table2[[#This Row],['#]],Table1[[#Headers],[#Data]],14,FALSE)=0,"",VLOOKUP(Table2[[#This Row],['#]],Table1[[#Headers],[#Data]],14,FALSE))</f>
        <v>Yes</v>
      </c>
      <c r="K14" s="106"/>
      <c r="L14" s="107" t="str">
        <f>+IF(VLOOKUP(Table2[[#This Row],['#]],Table1[[#Headers],[#Data]],19,FALSE)=0,"",VLOOKUP(Table2[[#This Row],['#]],Table1[[#Headers],[#Data]],19,FALSE))</f>
        <v/>
      </c>
      <c r="M14" s="104" t="str">
        <f>+IF(VLOOKUP(Table2[[#This Row],['#]],Table1[[#Headers],[#Data]],50,FALSE)=0,"",VLOOKUP(Table2[[#This Row],['#]],Table1[[#Headers],[#Data]],50,FALSE))</f>
        <v/>
      </c>
      <c r="N14" s="38"/>
    </row>
    <row r="15" spans="1:14" ht="50.1" customHeight="1">
      <c r="A15" s="102">
        <f>'CT Aligned Measure Set'!A18</f>
        <v>13</v>
      </c>
      <c r="B15" s="103" t="str">
        <f>IF(VLOOKUP(Table2[[#This Row],['#]],Table1[[#Headers],[#Data]],2,FALSE)=0,"",VLOOKUP(Table2[[#This Row],['#]],Table1[[#Headers],[#Data]],2,FALSE))</f>
        <v>Chlamydia Screening</v>
      </c>
      <c r="C15" s="103" t="str">
        <f>IF(VLOOKUP(Table2[[#This Row],['#]],Table1[[#Headers],[#Data]],3,FALSE)=0,"",VLOOKUP(Table2[[#This Row],['#]],Table1[[#Headers],[#Data]],3,FALSE))</f>
        <v>0033</v>
      </c>
      <c r="D15" s="104" t="str">
        <f>IF(VLOOKUP(Table2[[#This Row],['#]],Table1[[#Headers],[#Data]],5,FALSE)=0,"",VLOOKUP(Table2[[#This Row],['#]],Table1[[#Headers],[#Data]],5,FALSE))</f>
        <v>National Committee for Quality Assurance</v>
      </c>
      <c r="E15" s="105" t="str">
        <f>IF(VLOOKUP(Table2[[#This Row],['#]],Table1[[#Headers],[#Data]],9,FALSE)=0,"",VLOOKUP(Table2[[#This Row],['#]],Table1[[#Headers],[#Data]],9,FALSE))</f>
        <v>Prevention/Early Detection</v>
      </c>
      <c r="F15" s="105" t="str">
        <f>IF(VLOOKUP(Table2[[#This Row],['#]],Table1[[#Headers],[#Data]],10,FALSE)=0,"",VLOOKUP(Table2[[#This Row],['#]],Table1[[#Headers],[#Data]],10,FALSE))</f>
        <v>Infectious Disease</v>
      </c>
      <c r="G15" s="105" t="str">
        <f>IF(VLOOKUP(Table2[[#This Row],['#]],Table1[[#Headers],[#Data]],11,FALSE)=0,"",VLOOKUP(Table2[[#This Row],['#]],Table1[[#Headers],[#Data]],11,FALSE))</f>
        <v>Process</v>
      </c>
      <c r="H15" s="105" t="str">
        <f>IF(VLOOKUP(Table2[[#This Row],['#]],Table1[[#Headers],[#Data]],12,FALSE)=0,"",VLOOKUP(Table2[[#This Row],['#]],Table1[[#Headers],[#Data]],12,FALSE))</f>
        <v>Adolescent and Adult</v>
      </c>
      <c r="I15" s="105" t="str">
        <f>IF(VLOOKUP(Table2[[#This Row],['#]],Table1[[#Headers],[#Data]],13,FALSE)=0,"",VLOOKUP(Table2[[#This Row],['#]],Table1[[#Headers],[#Data]],13,FALSE))</f>
        <v>Claims</v>
      </c>
      <c r="J15" s="106" t="str">
        <f>IF(VLOOKUP(Table2[[#This Row],['#]],Table1[[#Headers],[#Data]],14,FALSE)=0,"",VLOOKUP(Table2[[#This Row],['#]],Table1[[#Headers],[#Data]],14,FALSE))</f>
        <v>Yes</v>
      </c>
      <c r="K15" s="106"/>
      <c r="L15" s="107" t="str">
        <f>+IF(VLOOKUP(Table2[[#This Row],['#]],Table1[[#Headers],[#Data]],19,FALSE)=0,"",VLOOKUP(Table2[[#This Row],['#]],Table1[[#Headers],[#Data]],19,FALSE))</f>
        <v/>
      </c>
      <c r="M15" s="104" t="str">
        <f>+IF(VLOOKUP(Table2[[#This Row],['#]],Table1[[#Headers],[#Data]],50,FALSE)=0,"",VLOOKUP(Table2[[#This Row],['#]],Table1[[#Headers],[#Data]],50,FALSE))</f>
        <v/>
      </c>
      <c r="N15" s="38"/>
    </row>
    <row r="16" spans="1:14" ht="50.1" customHeight="1">
      <c r="A16" s="102">
        <f>'CT Aligned Measure Set'!A19</f>
        <v>14</v>
      </c>
      <c r="B16" s="103" t="str">
        <f>IF(VLOOKUP(Table2[[#This Row],['#]],Table1[[#Headers],[#Data]],2,FALSE)=0,"",VLOOKUP(Table2[[#This Row],['#]],Table1[[#Headers],[#Data]],2,FALSE))</f>
        <v>Colorectal Cancer Screening</v>
      </c>
      <c r="C16" s="103" t="str">
        <f>IF(VLOOKUP(Table2[[#This Row],['#]],Table1[[#Headers],[#Data]],3,FALSE)=0,"",VLOOKUP(Table2[[#This Row],['#]],Table1[[#Headers],[#Data]],3,FALSE))</f>
        <v>0034</v>
      </c>
      <c r="D16" s="104" t="str">
        <f>IF(VLOOKUP(Table2[[#This Row],['#]],Table1[[#Headers],[#Data]],5,FALSE)=0,"",VLOOKUP(Table2[[#This Row],['#]],Table1[[#Headers],[#Data]],5,FALSE))</f>
        <v>National Committee for Quality Assurance</v>
      </c>
      <c r="E16" s="105" t="str">
        <f>IF(VLOOKUP(Table2[[#This Row],['#]],Table1[[#Headers],[#Data]],9,FALSE)=0,"",VLOOKUP(Table2[[#This Row],['#]],Table1[[#Headers],[#Data]],9,FALSE))</f>
        <v>Prevention/Early Detection</v>
      </c>
      <c r="F16" s="105" t="str">
        <f>IF(VLOOKUP(Table2[[#This Row],['#]],Table1[[#Headers],[#Data]],10,FALSE)=0,"",VLOOKUP(Table2[[#This Row],['#]],Table1[[#Headers],[#Data]],10,FALSE))</f>
        <v>Cancer</v>
      </c>
      <c r="G16" s="105" t="str">
        <f>IF(VLOOKUP(Table2[[#This Row],['#]],Table1[[#Headers],[#Data]],11,FALSE)=0,"",VLOOKUP(Table2[[#This Row],['#]],Table1[[#Headers],[#Data]],11,FALSE))</f>
        <v>Process</v>
      </c>
      <c r="H16" s="105" t="str">
        <f>IF(VLOOKUP(Table2[[#This Row],['#]],Table1[[#Headers],[#Data]],12,FALSE)=0,"",VLOOKUP(Table2[[#This Row],['#]],Table1[[#Headers],[#Data]],12,FALSE))</f>
        <v>Adult</v>
      </c>
      <c r="I16" s="105" t="str">
        <f>IF(VLOOKUP(Table2[[#This Row],['#]],Table1[[#Headers],[#Data]],13,FALSE)=0,"",VLOOKUP(Table2[[#This Row],['#]],Table1[[#Headers],[#Data]],13,FALSE))</f>
        <v>Claims/Clinical Data</v>
      </c>
      <c r="J16" s="106" t="str">
        <f>IF(VLOOKUP(Table2[[#This Row],['#]],Table1[[#Headers],[#Data]],14,FALSE)=0,"",VLOOKUP(Table2[[#This Row],['#]],Table1[[#Headers],[#Data]],14,FALSE))</f>
        <v>Yes</v>
      </c>
      <c r="K16" s="106"/>
      <c r="L16" s="107" t="str">
        <f>+IF(VLOOKUP(Table2[[#This Row],['#]],Table1[[#Headers],[#Data]],19,FALSE)=0,"",VLOOKUP(Table2[[#This Row],['#]],Table1[[#Headers],[#Data]],19,FALSE))</f>
        <v/>
      </c>
      <c r="M16" s="104" t="str">
        <f>+IF(VLOOKUP(Table2[[#This Row],['#]],Table1[[#Headers],[#Data]],50,FALSE)=0,"",VLOOKUP(Table2[[#This Row],['#]],Table1[[#Headers],[#Data]],50,FALSE))</f>
        <v/>
      </c>
      <c r="N16" s="38"/>
    </row>
    <row r="17" spans="1:14" ht="50.1" customHeight="1">
      <c r="A17" s="102">
        <f>'CT Aligned Measure Set'!A20</f>
        <v>15</v>
      </c>
      <c r="B17" s="103" t="str">
        <f>IF(VLOOKUP(Table2[[#This Row],['#]],Table1[[#Headers],[#Data]],2,FALSE)=0,"",VLOOKUP(Table2[[#This Row],['#]],Table1[[#Headers],[#Data]],2,FALSE))</f>
        <v>Concurrent Use of Opioids and Benzodiazepines</v>
      </c>
      <c r="C17" s="103" t="str">
        <f>IF(VLOOKUP(Table2[[#This Row],['#]],Table1[[#Headers],[#Data]],3,FALSE)=0,"",VLOOKUP(Table2[[#This Row],['#]],Table1[[#Headers],[#Data]],3,FALSE))</f>
        <v>3389</v>
      </c>
      <c r="D17" s="104" t="str">
        <f>IF(VLOOKUP(Table2[[#This Row],['#]],Table1[[#Headers],[#Data]],5,FALSE)=0,"",VLOOKUP(Table2[[#This Row],['#]],Table1[[#Headers],[#Data]],5,FALSE))</f>
        <v>Pharmacy Quality Alliance</v>
      </c>
      <c r="E17" s="105" t="str">
        <f>IF(VLOOKUP(Table2[[#This Row],['#]],Table1[[#Headers],[#Data]],9,FALSE)=0,"",VLOOKUP(Table2[[#This Row],['#]],Table1[[#Headers],[#Data]],9,FALSE))</f>
        <v>Acute Care</v>
      </c>
      <c r="F17" s="105" t="str">
        <f>IF(VLOOKUP(Table2[[#This Row],['#]],Table1[[#Headers],[#Data]],10,FALSE)=0,"",VLOOKUP(Table2[[#This Row],['#]],Table1[[#Headers],[#Data]],10,FALSE))</f>
        <v>Substance Use Disorder</v>
      </c>
      <c r="G17" s="105" t="str">
        <f>IF(VLOOKUP(Table2[[#This Row],['#]],Table1[[#Headers],[#Data]],11,FALSE)=0,"",VLOOKUP(Table2[[#This Row],['#]],Table1[[#Headers],[#Data]],11,FALSE))</f>
        <v>Process</v>
      </c>
      <c r="H17" s="105" t="str">
        <f>IF(VLOOKUP(Table2[[#This Row],['#]],Table1[[#Headers],[#Data]],12,FALSE)=0,"",VLOOKUP(Table2[[#This Row],['#]],Table1[[#Headers],[#Data]],12,FALSE))</f>
        <v>Adult</v>
      </c>
      <c r="I17" s="105" t="str">
        <f>IF(VLOOKUP(Table2[[#This Row],['#]],Table1[[#Headers],[#Data]],13,FALSE)=0,"",VLOOKUP(Table2[[#This Row],['#]],Table1[[#Headers],[#Data]],13,FALSE))</f>
        <v>Claims</v>
      </c>
      <c r="J17" s="106" t="str">
        <f>IF(VLOOKUP(Table2[[#This Row],['#]],Table1[[#Headers],[#Data]],14,FALSE)=0,"",VLOOKUP(Table2[[#This Row],['#]],Table1[[#Headers],[#Data]],14,FALSE))</f>
        <v/>
      </c>
      <c r="K17" s="106"/>
      <c r="L17" s="107" t="str">
        <f>+IF(VLOOKUP(Table2[[#This Row],['#]],Table1[[#Headers],[#Data]],19,FALSE)=0,"",VLOOKUP(Table2[[#This Row],['#]],Table1[[#Headers],[#Data]],19,FALSE))</f>
        <v/>
      </c>
      <c r="M17" s="104" t="str">
        <f>+IF(VLOOKUP(Table2[[#This Row],['#]],Table1[[#Headers],[#Data]],50,FALSE)=0,"",VLOOKUP(Table2[[#This Row],['#]],Table1[[#Headers],[#Data]],50,FALSE))</f>
        <v/>
      </c>
      <c r="N17" s="38"/>
    </row>
    <row r="18" spans="1:14" ht="50.1" customHeight="1">
      <c r="A18" s="102">
        <f>'CT Aligned Measure Set'!A21</f>
        <v>16</v>
      </c>
      <c r="B18" s="103" t="str">
        <f>IF(VLOOKUP(Table2[[#This Row],['#]],Table1[[#Headers],[#Data]],2,FALSE)=0,"",VLOOKUP(Table2[[#This Row],['#]],Table1[[#Headers],[#Data]],2,FALSE))</f>
        <v>Developmental Screening in the First Three Years of Life</v>
      </c>
      <c r="C18" s="103" t="str">
        <f>IF(VLOOKUP(Table2[[#This Row],['#]],Table1[[#Headers],[#Data]],3,FALSE)=0,"",VLOOKUP(Table2[[#This Row],['#]],Table1[[#Headers],[#Data]],3,FALSE))</f>
        <v>1448</v>
      </c>
      <c r="D18" s="104" t="str">
        <f>IF(VLOOKUP(Table2[[#This Row],['#]],Table1[[#Headers],[#Data]],5,FALSE)=0,"",VLOOKUP(Table2[[#This Row],['#]],Table1[[#Headers],[#Data]],5,FALSE))</f>
        <v>Oregon Health &amp; Science University</v>
      </c>
      <c r="E18" s="105" t="str">
        <f>IF(VLOOKUP(Table2[[#This Row],['#]],Table1[[#Headers],[#Data]],9,FALSE)=0,"",VLOOKUP(Table2[[#This Row],['#]],Table1[[#Headers],[#Data]],9,FALSE))</f>
        <v>Prevention/Early Detection</v>
      </c>
      <c r="F18" s="105" t="str">
        <f>IF(VLOOKUP(Table2[[#This Row],['#]],Table1[[#Headers],[#Data]],10,FALSE)=0,"",VLOOKUP(Table2[[#This Row],['#]],Table1[[#Headers],[#Data]],10,FALSE))</f>
        <v>NA</v>
      </c>
      <c r="G18" s="105" t="str">
        <f>IF(VLOOKUP(Table2[[#This Row],['#]],Table1[[#Headers],[#Data]],11,FALSE)=0,"",VLOOKUP(Table2[[#This Row],['#]],Table1[[#Headers],[#Data]],11,FALSE))</f>
        <v>Process</v>
      </c>
      <c r="H18" s="105" t="str">
        <f>IF(VLOOKUP(Table2[[#This Row],['#]],Table1[[#Headers],[#Data]],12,FALSE)=0,"",VLOOKUP(Table2[[#This Row],['#]],Table1[[#Headers],[#Data]],12,FALSE))</f>
        <v>Pediatric</v>
      </c>
      <c r="I18" s="105" t="str">
        <f>IF(VLOOKUP(Table2[[#This Row],['#]],Table1[[#Headers],[#Data]],13,FALSE)=0,"",VLOOKUP(Table2[[#This Row],['#]],Table1[[#Headers],[#Data]],13,FALSE))</f>
        <v>Claims/Clinical Data</v>
      </c>
      <c r="J18" s="106" t="str">
        <f>IF(VLOOKUP(Table2[[#This Row],['#]],Table1[[#Headers],[#Data]],14,FALSE)=0,"",VLOOKUP(Table2[[#This Row],['#]],Table1[[#Headers],[#Data]],14,FALSE))</f>
        <v>Yes</v>
      </c>
      <c r="K18" s="106"/>
      <c r="L18" s="107" t="str">
        <f>+IF(VLOOKUP(Table2[[#This Row],['#]],Table1[[#Headers],[#Data]],19,FALSE)=0,"",VLOOKUP(Table2[[#This Row],['#]],Table1[[#Headers],[#Data]],19,FALSE))</f>
        <v/>
      </c>
      <c r="M18" s="104" t="str">
        <f>+IF(VLOOKUP(Table2[[#This Row],['#]],Table1[[#Headers],[#Data]],50,FALSE)=0,"",VLOOKUP(Table2[[#This Row],['#]],Table1[[#Headers],[#Data]],50,FALSE))</f>
        <v/>
      </c>
      <c r="N18" s="38"/>
    </row>
    <row r="19" spans="1:14" ht="50.1" customHeight="1">
      <c r="A19" s="102">
        <f>'CT Aligned Measure Set'!A22</f>
        <v>17</v>
      </c>
      <c r="B19" s="103" t="str">
        <f>IF(VLOOKUP(Table2[[#This Row],['#]],Table1[[#Headers],[#Data]],2,FALSE)=0,"",VLOOKUP(Table2[[#This Row],['#]],Table1[[#Headers],[#Data]],2,FALSE))</f>
        <v>Eye Exam for Patients with Diabetes</v>
      </c>
      <c r="C19" s="103" t="str">
        <f>IF(VLOOKUP(Table2[[#This Row],['#]],Table1[[#Headers],[#Data]],3,FALSE)=0,"",VLOOKUP(Table2[[#This Row],['#]],Table1[[#Headers],[#Data]],3,FALSE))</f>
        <v>0055</v>
      </c>
      <c r="D19" s="104" t="str">
        <f>IF(VLOOKUP(Table2[[#This Row],['#]],Table1[[#Headers],[#Data]],5,FALSE)=0,"",VLOOKUP(Table2[[#This Row],['#]],Table1[[#Headers],[#Data]],5,FALSE))</f>
        <v>National Committee for Quality Assurance</v>
      </c>
      <c r="E19" s="105" t="str">
        <f>IF(VLOOKUP(Table2[[#This Row],['#]],Table1[[#Headers],[#Data]],9,FALSE)=0,"",VLOOKUP(Table2[[#This Row],['#]],Table1[[#Headers],[#Data]],9,FALSE))</f>
        <v>Chronic Illness Care</v>
      </c>
      <c r="F19" s="105" t="str">
        <f>IF(VLOOKUP(Table2[[#This Row],['#]],Table1[[#Headers],[#Data]],10,FALSE)=0,"",VLOOKUP(Table2[[#This Row],['#]],Table1[[#Headers],[#Data]],10,FALSE))</f>
        <v>Diabetes</v>
      </c>
      <c r="G19" s="105" t="str">
        <f>IF(VLOOKUP(Table2[[#This Row],['#]],Table1[[#Headers],[#Data]],11,FALSE)=0,"",VLOOKUP(Table2[[#This Row],['#]],Table1[[#Headers],[#Data]],11,FALSE))</f>
        <v>Process</v>
      </c>
      <c r="H19" s="105" t="str">
        <f>IF(VLOOKUP(Table2[[#This Row],['#]],Table1[[#Headers],[#Data]],12,FALSE)=0,"",VLOOKUP(Table2[[#This Row],['#]],Table1[[#Headers],[#Data]],12,FALSE))</f>
        <v>Adult</v>
      </c>
      <c r="I19" s="105" t="str">
        <f>IF(VLOOKUP(Table2[[#This Row],['#]],Table1[[#Headers],[#Data]],13,FALSE)=0,"",VLOOKUP(Table2[[#This Row],['#]],Table1[[#Headers],[#Data]],13,FALSE))</f>
        <v>Claims/Clinical Data</v>
      </c>
      <c r="J19" s="106" t="str">
        <f>IF(VLOOKUP(Table2[[#This Row],['#]],Table1[[#Headers],[#Data]],14,FALSE)=0,"",VLOOKUP(Table2[[#This Row],['#]],Table1[[#Headers],[#Data]],14,FALSE))</f>
        <v>Yes</v>
      </c>
      <c r="K19" s="106"/>
      <c r="L19" s="107" t="str">
        <f>+IF(VLOOKUP(Table2[[#This Row],['#]],Table1[[#Headers],[#Data]],19,FALSE)=0,"",VLOOKUP(Table2[[#This Row],['#]],Table1[[#Headers],[#Data]],19,FALSE))</f>
        <v/>
      </c>
      <c r="M19" s="104" t="str">
        <f>+IF(VLOOKUP(Table2[[#This Row],['#]],Table1[[#Headers],[#Data]],50,FALSE)=0,"",VLOOKUP(Table2[[#This Row],['#]],Table1[[#Headers],[#Data]],50,FALSE))</f>
        <v/>
      </c>
      <c r="N19" s="38"/>
    </row>
    <row r="20" spans="1:14" ht="50.1" customHeight="1">
      <c r="A20" s="102">
        <f>'CT Aligned Measure Set'!A23</f>
        <v>18</v>
      </c>
      <c r="B20" s="103" t="str">
        <f>IF(VLOOKUP(Table2[[#This Row],['#]],Table1[[#Headers],[#Data]],2,FALSE)=0,"",VLOOKUP(Table2[[#This Row],['#]],Table1[[#Headers],[#Data]],2,FALSE))</f>
        <v>Follow-Up After Hospitalization for Mental Illness</v>
      </c>
      <c r="C20" s="103" t="str">
        <f>IF(VLOOKUP(Table2[[#This Row],['#]],Table1[[#Headers],[#Data]],3,FALSE)=0,"",VLOOKUP(Table2[[#This Row],['#]],Table1[[#Headers],[#Data]],3,FALSE))</f>
        <v>0576</v>
      </c>
      <c r="D20" s="104" t="str">
        <f>IF(VLOOKUP(Table2[[#This Row],['#]],Table1[[#Headers],[#Data]],5,FALSE)=0,"",VLOOKUP(Table2[[#This Row],['#]],Table1[[#Headers],[#Data]],5,FALSE))</f>
        <v>National Committee for Quality Assurance</v>
      </c>
      <c r="E20" s="105" t="str">
        <f>IF(VLOOKUP(Table2[[#This Row],['#]],Table1[[#Headers],[#Data]],9,FALSE)=0,"",VLOOKUP(Table2[[#This Row],['#]],Table1[[#Headers],[#Data]],9,FALSE))</f>
        <v>Hospital</v>
      </c>
      <c r="F20" s="105" t="str">
        <f>IF(VLOOKUP(Table2[[#This Row],['#]],Table1[[#Headers],[#Data]],10,FALSE)=0,"",VLOOKUP(Table2[[#This Row],['#]],Table1[[#Headers],[#Data]],10,FALSE))</f>
        <v>Mental Health</v>
      </c>
      <c r="G20" s="105" t="str">
        <f>IF(VLOOKUP(Table2[[#This Row],['#]],Table1[[#Headers],[#Data]],11,FALSE)=0,"",VLOOKUP(Table2[[#This Row],['#]],Table1[[#Headers],[#Data]],11,FALSE))</f>
        <v>Process</v>
      </c>
      <c r="H20" s="105" t="str">
        <f>IF(VLOOKUP(Table2[[#This Row],['#]],Table1[[#Headers],[#Data]],12,FALSE)=0,"",VLOOKUP(Table2[[#This Row],['#]],Table1[[#Headers],[#Data]],12,FALSE))</f>
        <v>Adult and Pediatric</v>
      </c>
      <c r="I20" s="105" t="str">
        <f>IF(VLOOKUP(Table2[[#This Row],['#]],Table1[[#Headers],[#Data]],13,FALSE)=0,"",VLOOKUP(Table2[[#This Row],['#]],Table1[[#Headers],[#Data]],13,FALSE))</f>
        <v>Claims</v>
      </c>
      <c r="J20" s="106" t="str">
        <f>IF(VLOOKUP(Table2[[#This Row],['#]],Table1[[#Headers],[#Data]],14,FALSE)=0,"",VLOOKUP(Table2[[#This Row],['#]],Table1[[#Headers],[#Data]],14,FALSE))</f>
        <v>Yes</v>
      </c>
      <c r="K20" s="106"/>
      <c r="L20" s="107" t="str">
        <f>+IF(VLOOKUP(Table2[[#This Row],['#]],Table1[[#Headers],[#Data]],19,FALSE)=0,"",VLOOKUP(Table2[[#This Row],['#]],Table1[[#Headers],[#Data]],19,FALSE))</f>
        <v/>
      </c>
      <c r="M20" s="104" t="str">
        <f>+IF(VLOOKUP(Table2[[#This Row],['#]],Table1[[#Headers],[#Data]],50,FALSE)=0,"",VLOOKUP(Table2[[#This Row],['#]],Table1[[#Headers],[#Data]],50,FALSE))</f>
        <v/>
      </c>
      <c r="N20" s="38"/>
    </row>
    <row r="21" spans="1:14" ht="50.1" customHeight="1">
      <c r="A21" s="102">
        <f>'CT Aligned Measure Set'!A24</f>
        <v>19</v>
      </c>
      <c r="B21" s="103" t="str">
        <f>IF(VLOOKUP(Table2[[#This Row],['#]],Table1[[#Headers],[#Data]],2,FALSE)=0,"",VLOOKUP(Table2[[#This Row],['#]],Table1[[#Headers],[#Data]],2,FALSE))</f>
        <v>Follow-Up Care for Children Prescribed ADHD Medication</v>
      </c>
      <c r="C21" s="103" t="str">
        <f>IF(VLOOKUP(Table2[[#This Row],['#]],Table1[[#Headers],[#Data]],3,FALSE)=0,"",VLOOKUP(Table2[[#This Row],['#]],Table1[[#Headers],[#Data]],3,FALSE))</f>
        <v>0108</v>
      </c>
      <c r="D21" s="104" t="str">
        <f>IF(VLOOKUP(Table2[[#This Row],['#]],Table1[[#Headers],[#Data]],5,FALSE)=0,"",VLOOKUP(Table2[[#This Row],['#]],Table1[[#Headers],[#Data]],5,FALSE))</f>
        <v>National Committee for Quality Assurance</v>
      </c>
      <c r="E21" s="105" t="str">
        <f>IF(VLOOKUP(Table2[[#This Row],['#]],Table1[[#Headers],[#Data]],9,FALSE)=0,"",VLOOKUP(Table2[[#This Row],['#]],Table1[[#Headers],[#Data]],9,FALSE))</f>
        <v>Medication Management</v>
      </c>
      <c r="F21" s="105" t="str">
        <f>IF(VLOOKUP(Table2[[#This Row],['#]],Table1[[#Headers],[#Data]],10,FALSE)=0,"",VLOOKUP(Table2[[#This Row],['#]],Table1[[#Headers],[#Data]],10,FALSE))</f>
        <v>Mental Health</v>
      </c>
      <c r="G21" s="105" t="str">
        <f>IF(VLOOKUP(Table2[[#This Row],['#]],Table1[[#Headers],[#Data]],11,FALSE)=0,"",VLOOKUP(Table2[[#This Row],['#]],Table1[[#Headers],[#Data]],11,FALSE))</f>
        <v>Process</v>
      </c>
      <c r="H21" s="105" t="str">
        <f>IF(VLOOKUP(Table2[[#This Row],['#]],Table1[[#Headers],[#Data]],12,FALSE)=0,"",VLOOKUP(Table2[[#This Row],['#]],Table1[[#Headers],[#Data]],12,FALSE))</f>
        <v>Pediatric</v>
      </c>
      <c r="I21" s="105" t="str">
        <f>IF(VLOOKUP(Table2[[#This Row],['#]],Table1[[#Headers],[#Data]],13,FALSE)=0,"",VLOOKUP(Table2[[#This Row],['#]],Table1[[#Headers],[#Data]],13,FALSE))</f>
        <v>Claims</v>
      </c>
      <c r="J21" s="106" t="str">
        <f>IF(VLOOKUP(Table2[[#This Row],['#]],Table1[[#Headers],[#Data]],14,FALSE)=0,"",VLOOKUP(Table2[[#This Row],['#]],Table1[[#Headers],[#Data]],14,FALSE))</f>
        <v>Yes</v>
      </c>
      <c r="K21" s="106"/>
      <c r="L21" s="107" t="str">
        <f>+IF(VLOOKUP(Table2[[#This Row],['#]],Table1[[#Headers],[#Data]],19,FALSE)=0,"",VLOOKUP(Table2[[#This Row],['#]],Table1[[#Headers],[#Data]],19,FALSE))</f>
        <v/>
      </c>
      <c r="M21" s="104" t="str">
        <f>+IF(VLOOKUP(Table2[[#This Row],['#]],Table1[[#Headers],[#Data]],50,FALSE)=0,"",VLOOKUP(Table2[[#This Row],['#]],Table1[[#Headers],[#Data]],50,FALSE))</f>
        <v/>
      </c>
      <c r="N21" s="38"/>
    </row>
    <row r="22" spans="1:14" ht="50.1" customHeight="1">
      <c r="A22" s="102">
        <f>'CT Aligned Measure Set'!A25</f>
        <v>20</v>
      </c>
      <c r="B22" s="103" t="str">
        <f>IF(VLOOKUP(Table2[[#This Row],['#]],Table1[[#Headers],[#Data]],2,FALSE)=0,"",VLOOKUP(Table2[[#This Row],['#]],Table1[[#Headers],[#Data]],2,FALSE))</f>
        <v>Immunizations for Adolescents</v>
      </c>
      <c r="C22" s="103" t="str">
        <f>IF(VLOOKUP(Table2[[#This Row],['#]],Table1[[#Headers],[#Data]],3,FALSE)=0,"",VLOOKUP(Table2[[#This Row],['#]],Table1[[#Headers],[#Data]],3,FALSE))</f>
        <v>1407</v>
      </c>
      <c r="D22" s="104" t="str">
        <f>IF(VLOOKUP(Table2[[#This Row],['#]],Table1[[#Headers],[#Data]],5,FALSE)=0,"",VLOOKUP(Table2[[#This Row],['#]],Table1[[#Headers],[#Data]],5,FALSE))</f>
        <v>National Committee for Quality Assurance</v>
      </c>
      <c r="E22" s="105" t="str">
        <f>IF(VLOOKUP(Table2[[#This Row],['#]],Table1[[#Headers],[#Data]],9,FALSE)=0,"",VLOOKUP(Table2[[#This Row],['#]],Table1[[#Headers],[#Data]],9,FALSE))</f>
        <v>Prevention/Early Detection</v>
      </c>
      <c r="F22" s="105" t="str">
        <f>IF(VLOOKUP(Table2[[#This Row],['#]],Table1[[#Headers],[#Data]],10,FALSE)=0,"",VLOOKUP(Table2[[#This Row],['#]],Table1[[#Headers],[#Data]],10,FALSE))</f>
        <v>Infectious Disease</v>
      </c>
      <c r="G22" s="105" t="str">
        <f>IF(VLOOKUP(Table2[[#This Row],['#]],Table1[[#Headers],[#Data]],11,FALSE)=0,"",VLOOKUP(Table2[[#This Row],['#]],Table1[[#Headers],[#Data]],11,FALSE))</f>
        <v>Process</v>
      </c>
      <c r="H22" s="105" t="str">
        <f>IF(VLOOKUP(Table2[[#This Row],['#]],Table1[[#Headers],[#Data]],12,FALSE)=0,"",VLOOKUP(Table2[[#This Row],['#]],Table1[[#Headers],[#Data]],12,FALSE))</f>
        <v>Adolescent</v>
      </c>
      <c r="I22" s="105" t="str">
        <f>IF(VLOOKUP(Table2[[#This Row],['#]],Table1[[#Headers],[#Data]],13,FALSE)=0,"",VLOOKUP(Table2[[#This Row],['#]],Table1[[#Headers],[#Data]],13,FALSE))</f>
        <v>Claims/Clinical Data</v>
      </c>
      <c r="J22" s="106" t="str">
        <f>IF(VLOOKUP(Table2[[#This Row],['#]],Table1[[#Headers],[#Data]],14,FALSE)=0,"",VLOOKUP(Table2[[#This Row],['#]],Table1[[#Headers],[#Data]],14,FALSE))</f>
        <v/>
      </c>
      <c r="K22" s="106"/>
      <c r="L22" s="107" t="str">
        <f>+IF(VLOOKUP(Table2[[#This Row],['#]],Table1[[#Headers],[#Data]],19,FALSE)=0,"",VLOOKUP(Table2[[#This Row],['#]],Table1[[#Headers],[#Data]],19,FALSE))</f>
        <v/>
      </c>
      <c r="M22" s="104" t="str">
        <f>+IF(VLOOKUP(Table2[[#This Row],['#]],Table1[[#Headers],[#Data]],50,FALSE)=0,"",VLOOKUP(Table2[[#This Row],['#]],Table1[[#Headers],[#Data]],50,FALSE))</f>
        <v/>
      </c>
      <c r="N22" s="38"/>
    </row>
    <row r="23" spans="1:14" ht="50.1" customHeight="1">
      <c r="A23" s="102">
        <f>'CT Aligned Measure Set'!A26</f>
        <v>21</v>
      </c>
      <c r="B23" s="103" t="str">
        <f>IF(VLOOKUP(Table2[[#This Row],['#]],Table1[[#Headers],[#Data]],2,FALSE)=0,"",VLOOKUP(Table2[[#This Row],['#]],Table1[[#Headers],[#Data]],2,FALSE))</f>
        <v>Kidney Health Evaluation for Patients with Diabetes</v>
      </c>
      <c r="C23" s="103" t="str">
        <f>IF(VLOOKUP(Table2[[#This Row],['#]],Table1[[#Headers],[#Data]],3,FALSE)=0,"",VLOOKUP(Table2[[#This Row],['#]],Table1[[#Headers],[#Data]],3,FALSE))</f>
        <v>NA</v>
      </c>
      <c r="D23" s="104" t="str">
        <f>IF(VLOOKUP(Table2[[#This Row],['#]],Table1[[#Headers],[#Data]],5,FALSE)=0,"",VLOOKUP(Table2[[#This Row],['#]],Table1[[#Headers],[#Data]],5,FALSE))</f>
        <v>National Committee for Quality Assurance</v>
      </c>
      <c r="E23" s="105" t="str">
        <f>IF(VLOOKUP(Table2[[#This Row],['#]],Table1[[#Headers],[#Data]],9,FALSE)=0,"",VLOOKUP(Table2[[#This Row],['#]],Table1[[#Headers],[#Data]],9,FALSE))</f>
        <v>Chronic Illness Care</v>
      </c>
      <c r="F23" s="105" t="str">
        <f>IF(VLOOKUP(Table2[[#This Row],['#]],Table1[[#Headers],[#Data]],10,FALSE)=0,"",VLOOKUP(Table2[[#This Row],['#]],Table1[[#Headers],[#Data]],10,FALSE))</f>
        <v>Diabetes</v>
      </c>
      <c r="G23" s="105" t="str">
        <f>IF(VLOOKUP(Table2[[#This Row],['#]],Table1[[#Headers],[#Data]],11,FALSE)=0,"",VLOOKUP(Table2[[#This Row],['#]],Table1[[#Headers],[#Data]],11,FALSE))</f>
        <v>Process</v>
      </c>
      <c r="H23" s="105" t="str">
        <f>IF(VLOOKUP(Table2[[#This Row],['#]],Table1[[#Headers],[#Data]],12,FALSE)=0,"",VLOOKUP(Table2[[#This Row],['#]],Table1[[#Headers],[#Data]],12,FALSE))</f>
        <v>Adolescent and Adult</v>
      </c>
      <c r="I23" s="105" t="str">
        <f>IF(VLOOKUP(Table2[[#This Row],['#]],Table1[[#Headers],[#Data]],13,FALSE)=0,"",VLOOKUP(Table2[[#This Row],['#]],Table1[[#Headers],[#Data]],13,FALSE))</f>
        <v>Claims/Clinical Data</v>
      </c>
      <c r="J23" s="106" t="str">
        <f>IF(VLOOKUP(Table2[[#This Row],['#]],Table1[[#Headers],[#Data]],14,FALSE)=0,"",VLOOKUP(Table2[[#This Row],['#]],Table1[[#Headers],[#Data]],14,FALSE))</f>
        <v/>
      </c>
      <c r="K23" s="106"/>
      <c r="L23" s="107" t="str">
        <f>+IF(VLOOKUP(Table2[[#This Row],['#]],Table1[[#Headers],[#Data]],19,FALSE)=0,"",VLOOKUP(Table2[[#This Row],['#]],Table1[[#Headers],[#Data]],19,FALSE))</f>
        <v/>
      </c>
      <c r="M23" s="104" t="str">
        <f>+IF(VLOOKUP(Table2[[#This Row],['#]],Table1[[#Headers],[#Data]],50,FALSE)=0,"",VLOOKUP(Table2[[#This Row],['#]],Table1[[#Headers],[#Data]],50,FALSE))</f>
        <v/>
      </c>
      <c r="N23" s="38"/>
    </row>
    <row r="24" spans="1:14" ht="50.1" customHeight="1">
      <c r="A24" s="102">
        <f>'CT Aligned Measure Set'!A27</f>
        <v>22</v>
      </c>
      <c r="B24" s="103" t="str">
        <f>IF(VLOOKUP(Table2[[#This Row],['#]],Table1[[#Headers],[#Data]],2,FALSE)=0,"",VLOOKUP(Table2[[#This Row],['#]],Table1[[#Headers],[#Data]],2,FALSE))</f>
        <v>Metabolic Monitoring for Children and Adolescents on Antipsychotics</v>
      </c>
      <c r="C24" s="103" t="str">
        <f>IF(VLOOKUP(Table2[[#This Row],['#]],Table1[[#Headers],[#Data]],3,FALSE)=0,"",VLOOKUP(Table2[[#This Row],['#]],Table1[[#Headers],[#Data]],3,FALSE))</f>
        <v>2800</v>
      </c>
      <c r="D24" s="104" t="str">
        <f>IF(VLOOKUP(Table2[[#This Row],['#]],Table1[[#Headers],[#Data]],5,FALSE)=0,"",VLOOKUP(Table2[[#This Row],['#]],Table1[[#Headers],[#Data]],5,FALSE))</f>
        <v>National Committee for Quality Assurance</v>
      </c>
      <c r="E24" s="105" t="str">
        <f>IF(VLOOKUP(Table2[[#This Row],['#]],Table1[[#Headers],[#Data]],9,FALSE)=0,"",VLOOKUP(Table2[[#This Row],['#]],Table1[[#Headers],[#Data]],9,FALSE))</f>
        <v>Medication Management</v>
      </c>
      <c r="F24" s="105" t="str">
        <f>IF(VLOOKUP(Table2[[#This Row],['#]],Table1[[#Headers],[#Data]],10,FALSE)=0,"",VLOOKUP(Table2[[#This Row],['#]],Table1[[#Headers],[#Data]],10,FALSE))</f>
        <v>Mental Health</v>
      </c>
      <c r="G24" s="105" t="str">
        <f>IF(VLOOKUP(Table2[[#This Row],['#]],Table1[[#Headers],[#Data]],11,FALSE)=0,"",VLOOKUP(Table2[[#This Row],['#]],Table1[[#Headers],[#Data]],11,FALSE))</f>
        <v>Process</v>
      </c>
      <c r="H24" s="105" t="str">
        <f>IF(VLOOKUP(Table2[[#This Row],['#]],Table1[[#Headers],[#Data]],12,FALSE)=0,"",VLOOKUP(Table2[[#This Row],['#]],Table1[[#Headers],[#Data]],12,FALSE))</f>
        <v>Pediatric</v>
      </c>
      <c r="I24" s="105" t="str">
        <f>IF(VLOOKUP(Table2[[#This Row],['#]],Table1[[#Headers],[#Data]],13,FALSE)=0,"",VLOOKUP(Table2[[#This Row],['#]],Table1[[#Headers],[#Data]],13,FALSE))</f>
        <v>Claims</v>
      </c>
      <c r="J24" s="106" t="str">
        <f>IF(VLOOKUP(Table2[[#This Row],['#]],Table1[[#Headers],[#Data]],14,FALSE)=0,"",VLOOKUP(Table2[[#This Row],['#]],Table1[[#Headers],[#Data]],14,FALSE))</f>
        <v>Yes</v>
      </c>
      <c r="K24" s="106"/>
      <c r="L24" s="107" t="str">
        <f>+IF(VLOOKUP(Table2[[#This Row],['#]],Table1[[#Headers],[#Data]],19,FALSE)=0,"",VLOOKUP(Table2[[#This Row],['#]],Table1[[#Headers],[#Data]],19,FALSE))</f>
        <v/>
      </c>
      <c r="M24" s="104" t="str">
        <f>+IF(VLOOKUP(Table2[[#This Row],['#]],Table1[[#Headers],[#Data]],50,FALSE)=0,"",VLOOKUP(Table2[[#This Row],['#]],Table1[[#Headers],[#Data]],50,FALSE))</f>
        <v/>
      </c>
      <c r="N24" s="38"/>
    </row>
    <row r="25" spans="1:14" ht="50.1" customHeight="1">
      <c r="A25" s="102">
        <f>'CT Aligned Measure Set'!A28</f>
        <v>23</v>
      </c>
      <c r="B25" s="103" t="str">
        <f>IF(VLOOKUP(Table2[[#This Row],['#]],Table1[[#Headers],[#Data]],2,FALSE)=0,"",VLOOKUP(Table2[[#This Row],['#]],Table1[[#Headers],[#Data]],2,FALSE))</f>
        <v>Screening for Depression and Follow-Up Plan</v>
      </c>
      <c r="C25" s="103" t="str">
        <f>IF(VLOOKUP(Table2[[#This Row],['#]],Table1[[#Headers],[#Data]],3,FALSE)=0,"",VLOOKUP(Table2[[#This Row],['#]],Table1[[#Headers],[#Data]],3,FALSE))</f>
        <v>0418</v>
      </c>
      <c r="D25" s="104" t="str">
        <f>IF(VLOOKUP(Table2[[#This Row],['#]],Table1[[#Headers],[#Data]],5,FALSE)=0,"",VLOOKUP(Table2[[#This Row],['#]],Table1[[#Headers],[#Data]],5,FALSE))</f>
        <v>Centers for Medicare &amp; Medicaid Services</v>
      </c>
      <c r="E25" s="105" t="str">
        <f>IF(VLOOKUP(Table2[[#This Row],['#]],Table1[[#Headers],[#Data]],9,FALSE)=0,"",VLOOKUP(Table2[[#This Row],['#]],Table1[[#Headers],[#Data]],9,FALSE))</f>
        <v>Prevention/Early Detection</v>
      </c>
      <c r="F25" s="105" t="str">
        <f>IF(VLOOKUP(Table2[[#This Row],['#]],Table1[[#Headers],[#Data]],10,FALSE)=0,"",VLOOKUP(Table2[[#This Row],['#]],Table1[[#Headers],[#Data]],10,FALSE))</f>
        <v>Mental Health</v>
      </c>
      <c r="G25" s="105" t="str">
        <f>IF(VLOOKUP(Table2[[#This Row],['#]],Table1[[#Headers],[#Data]],11,FALSE)=0,"",VLOOKUP(Table2[[#This Row],['#]],Table1[[#Headers],[#Data]],11,FALSE))</f>
        <v>Process</v>
      </c>
      <c r="H25" s="105" t="str">
        <f>IF(VLOOKUP(Table2[[#This Row],['#]],Table1[[#Headers],[#Data]],12,FALSE)=0,"",VLOOKUP(Table2[[#This Row],['#]],Table1[[#Headers],[#Data]],12,FALSE))</f>
        <v>Adolescent and Adult</v>
      </c>
      <c r="I25" s="105" t="str">
        <f>IF(VLOOKUP(Table2[[#This Row],['#]],Table1[[#Headers],[#Data]],13,FALSE)=0,"",VLOOKUP(Table2[[#This Row],['#]],Table1[[#Headers],[#Data]],13,FALSE))</f>
        <v>Claims/Clinical Data</v>
      </c>
      <c r="J25" s="106" t="str">
        <f>IF(VLOOKUP(Table2[[#This Row],['#]],Table1[[#Headers],[#Data]],14,FALSE)=0,"",VLOOKUP(Table2[[#This Row],['#]],Table1[[#Headers],[#Data]],14,FALSE))</f>
        <v>Yes</v>
      </c>
      <c r="K25" s="106"/>
      <c r="L25" s="107" t="str">
        <f>+IF(VLOOKUP(Table2[[#This Row],['#]],Table1[[#Headers],[#Data]],19,FALSE)=0,"",VLOOKUP(Table2[[#This Row],['#]],Table1[[#Headers],[#Data]],19,FALSE))</f>
        <v/>
      </c>
      <c r="M25" s="104" t="str">
        <f>+IF(VLOOKUP(Table2[[#This Row],['#]],Table1[[#Headers],[#Data]],50,FALSE)=0,"",VLOOKUP(Table2[[#This Row],['#]],Table1[[#Headers],[#Data]],50,FALSE))</f>
        <v/>
      </c>
      <c r="N25" s="38"/>
    </row>
    <row r="26" spans="1:14" ht="50.1" customHeight="1">
      <c r="A26" s="102">
        <f>'CT Aligned Measure Set'!A29</f>
        <v>24</v>
      </c>
      <c r="B26" s="103" t="str">
        <f>IF(VLOOKUP(Table2[[#This Row],['#]],Table1[[#Headers],[#Data]],2,FALSE)=0,"",VLOOKUP(Table2[[#This Row],['#]],Table1[[#Headers],[#Data]],2,FALSE))</f>
        <v>Social Determinants of Health Screening</v>
      </c>
      <c r="C26" s="103" t="str">
        <f>IF(VLOOKUP(Table2[[#This Row],['#]],Table1[[#Headers],[#Data]],3,FALSE)=0,"",VLOOKUP(Table2[[#This Row],['#]],Table1[[#Headers],[#Data]],3,FALSE))</f>
        <v>NA</v>
      </c>
      <c r="D26" s="104" t="str">
        <f>IF(VLOOKUP(Table2[[#This Row],['#]],Table1[[#Headers],[#Data]],5,FALSE)=0,"",VLOOKUP(Table2[[#This Row],['#]],Table1[[#Headers],[#Data]],5,FALSE))</f>
        <v>Connecticut Office of Health Strategy</v>
      </c>
      <c r="E26" s="105" t="str">
        <f>IF(VLOOKUP(Table2[[#This Row],['#]],Table1[[#Headers],[#Data]],9,FALSE)=0,"",VLOOKUP(Table2[[#This Row],['#]],Table1[[#Headers],[#Data]],9,FALSE))</f>
        <v>Social Determinants of Health</v>
      </c>
      <c r="F26" s="105" t="str">
        <f>IF(VLOOKUP(Table2[[#This Row],['#]],Table1[[#Headers],[#Data]],10,FALSE)=0,"",VLOOKUP(Table2[[#This Row],['#]],Table1[[#Headers],[#Data]],10,FALSE))</f>
        <v>NA</v>
      </c>
      <c r="G26" s="105" t="str">
        <f>IF(VLOOKUP(Table2[[#This Row],['#]],Table1[[#Headers],[#Data]],11,FALSE)=0,"",VLOOKUP(Table2[[#This Row],['#]],Table1[[#Headers],[#Data]],11,FALSE))</f>
        <v>Process</v>
      </c>
      <c r="H26" s="105" t="str">
        <f>IF(VLOOKUP(Table2[[#This Row],['#]],Table1[[#Headers],[#Data]],12,FALSE)=0,"",VLOOKUP(Table2[[#This Row],['#]],Table1[[#Headers],[#Data]],12,FALSE))</f>
        <v>All Ages</v>
      </c>
      <c r="I26" s="105" t="str">
        <f>IF(VLOOKUP(Table2[[#This Row],['#]],Table1[[#Headers],[#Data]],13,FALSE)=0,"",VLOOKUP(Table2[[#This Row],['#]],Table1[[#Headers],[#Data]],13,FALSE))</f>
        <v>Survey</v>
      </c>
      <c r="J26" s="106" t="str">
        <f>IF(VLOOKUP(Table2[[#This Row],['#]],Table1[[#Headers],[#Data]],14,FALSE)=0,"",VLOOKUP(Table2[[#This Row],['#]],Table1[[#Headers],[#Data]],14,FALSE))</f>
        <v/>
      </c>
      <c r="K26" s="106"/>
      <c r="L26" s="107" t="str">
        <f>+IF(VLOOKUP(Table2[[#This Row],['#]],Table1[[#Headers],[#Data]],19,FALSE)=0,"",VLOOKUP(Table2[[#This Row],['#]],Table1[[#Headers],[#Data]],19,FALSE))</f>
        <v/>
      </c>
      <c r="M26" s="104" t="str">
        <f>+IF(VLOOKUP(Table2[[#This Row],['#]],Table1[[#Headers],[#Data]],50,FALSE)=0,"",VLOOKUP(Table2[[#This Row],['#]],Table1[[#Headers],[#Data]],50,FALSE))</f>
        <v/>
      </c>
      <c r="N26" s="38"/>
    </row>
    <row r="27" spans="1:14" ht="50.1" customHeight="1">
      <c r="A27" s="102">
        <f>'CT Aligned Measure Set'!A30</f>
        <v>25</v>
      </c>
      <c r="B27" s="103" t="str">
        <f>IF(VLOOKUP(Table2[[#This Row],['#]],Table1[[#Headers],[#Data]],2,FALSE)=0,"",VLOOKUP(Table2[[#This Row],['#]],Table1[[#Headers],[#Data]],2,FALSE))</f>
        <v>Substance Use Assessment in Primary Care</v>
      </c>
      <c r="C27" s="103" t="str">
        <f>IF(VLOOKUP(Table2[[#This Row],['#]],Table1[[#Headers],[#Data]],3,FALSE)=0,"",VLOOKUP(Table2[[#This Row],['#]],Table1[[#Headers],[#Data]],3,FALSE))</f>
        <v>NA</v>
      </c>
      <c r="D27" s="104" t="str">
        <f>IF(VLOOKUP(Table2[[#This Row],['#]],Table1[[#Headers],[#Data]],5,FALSE)=0,"",VLOOKUP(Table2[[#This Row],['#]],Table1[[#Headers],[#Data]],5,FALSE))</f>
        <v>Inland Empire Health Plan</v>
      </c>
      <c r="E27" s="105" t="str">
        <f>IF(VLOOKUP(Table2[[#This Row],['#]],Table1[[#Headers],[#Data]],9,FALSE)=0,"",VLOOKUP(Table2[[#This Row],['#]],Table1[[#Headers],[#Data]],9,FALSE))</f>
        <v>Prevention/Early Detection</v>
      </c>
      <c r="F27" s="105" t="str">
        <f>IF(VLOOKUP(Table2[[#This Row],['#]],Table1[[#Headers],[#Data]],10,FALSE)=0,"",VLOOKUP(Table2[[#This Row],['#]],Table1[[#Headers],[#Data]],10,FALSE))</f>
        <v>Substance Use Disorder</v>
      </c>
      <c r="G27" s="105" t="str">
        <f>IF(VLOOKUP(Table2[[#This Row],['#]],Table1[[#Headers],[#Data]],11,FALSE)=0,"",VLOOKUP(Table2[[#This Row],['#]],Table1[[#Headers],[#Data]],11,FALSE))</f>
        <v>Process</v>
      </c>
      <c r="H27" s="105" t="str">
        <f>IF(VLOOKUP(Table2[[#This Row],['#]],Table1[[#Headers],[#Data]],12,FALSE)=0,"",VLOOKUP(Table2[[#This Row],['#]],Table1[[#Headers],[#Data]],12,FALSE))</f>
        <v>Adult</v>
      </c>
      <c r="I27" s="105" t="str">
        <f>IF(VLOOKUP(Table2[[#This Row],['#]],Table1[[#Headers],[#Data]],13,FALSE)=0,"",VLOOKUP(Table2[[#This Row],['#]],Table1[[#Headers],[#Data]],13,FALSE))</f>
        <v>Claims</v>
      </c>
      <c r="J27" s="106" t="str">
        <f>IF(VLOOKUP(Table2[[#This Row],['#]],Table1[[#Headers],[#Data]],14,FALSE)=0,"",VLOOKUP(Table2[[#This Row],['#]],Table1[[#Headers],[#Data]],14,FALSE))</f>
        <v/>
      </c>
      <c r="K27" s="106"/>
      <c r="L27" s="107" t="str">
        <f>+IF(VLOOKUP(Table2[[#This Row],['#]],Table1[[#Headers],[#Data]],19,FALSE)=0,"",VLOOKUP(Table2[[#This Row],['#]],Table1[[#Headers],[#Data]],19,FALSE))</f>
        <v/>
      </c>
      <c r="M27" s="104" t="str">
        <f>+IF(VLOOKUP(Table2[[#This Row],['#]],Table1[[#Headers],[#Data]],50,FALSE)=0,"",VLOOKUP(Table2[[#This Row],['#]],Table1[[#Headers],[#Data]],50,FALSE))</f>
        <v/>
      </c>
      <c r="N27" s="38"/>
    </row>
    <row r="28" spans="1:14" ht="50.1" customHeight="1">
      <c r="A28" s="102">
        <f>'CT Aligned Measure Set'!A31</f>
        <v>26</v>
      </c>
      <c r="B28" s="103" t="str">
        <f>IF(VLOOKUP(Table2[[#This Row],['#]],Table1[[#Headers],[#Data]],2,FALSE)=0,"",VLOOKUP(Table2[[#This Row],['#]],Table1[[#Headers],[#Data]],2,FALSE))</f>
        <v>Transitions of Care</v>
      </c>
      <c r="C28" s="103" t="str">
        <f>IF(VLOOKUP(Table2[[#This Row],['#]],Table1[[#Headers],[#Data]],3,FALSE)=0,"",VLOOKUP(Table2[[#This Row],['#]],Table1[[#Headers],[#Data]],3,FALSE))</f>
        <v>NA</v>
      </c>
      <c r="D28" s="104" t="str">
        <f>IF(VLOOKUP(Table2[[#This Row],['#]],Table1[[#Headers],[#Data]],5,FALSE)=0,"",VLOOKUP(Table2[[#This Row],['#]],Table1[[#Headers],[#Data]],5,FALSE))</f>
        <v>National Committee for Quality Assurance</v>
      </c>
      <c r="E28" s="105" t="str">
        <f>IF(VLOOKUP(Table2[[#This Row],['#]],Table1[[#Headers],[#Data]],9,FALSE)=0,"",VLOOKUP(Table2[[#This Row],['#]],Table1[[#Headers],[#Data]],9,FALSE))</f>
        <v>Hospital</v>
      </c>
      <c r="F28" s="105" t="str">
        <f>IF(VLOOKUP(Table2[[#This Row],['#]],Table1[[#Headers],[#Data]],10,FALSE)=0,"",VLOOKUP(Table2[[#This Row],['#]],Table1[[#Headers],[#Data]],10,FALSE))</f>
        <v>Patient Safety</v>
      </c>
      <c r="G28" s="105" t="str">
        <f>IF(VLOOKUP(Table2[[#This Row],['#]],Table1[[#Headers],[#Data]],11,FALSE)=0,"",VLOOKUP(Table2[[#This Row],['#]],Table1[[#Headers],[#Data]],11,FALSE))</f>
        <v>Process</v>
      </c>
      <c r="H28" s="105" t="str">
        <f>IF(VLOOKUP(Table2[[#This Row],['#]],Table1[[#Headers],[#Data]],12,FALSE)=0,"",VLOOKUP(Table2[[#This Row],['#]],Table1[[#Headers],[#Data]],12,FALSE))</f>
        <v>Adult</v>
      </c>
      <c r="I28" s="105" t="str">
        <f>IF(VLOOKUP(Table2[[#This Row],['#]],Table1[[#Headers],[#Data]],13,FALSE)=0,"",VLOOKUP(Table2[[#This Row],['#]],Table1[[#Headers],[#Data]],13,FALSE))</f>
        <v>Claims/Clinical Data</v>
      </c>
      <c r="J28" s="106" t="str">
        <f>IF(VLOOKUP(Table2[[#This Row],['#]],Table1[[#Headers],[#Data]],14,FALSE)=0,"",VLOOKUP(Table2[[#This Row],['#]],Table1[[#Headers],[#Data]],14,FALSE))</f>
        <v/>
      </c>
      <c r="K28" s="106"/>
      <c r="L28" s="107" t="str">
        <f>+IF(VLOOKUP(Table2[[#This Row],['#]],Table1[[#Headers],[#Data]],19,FALSE)=0,"",VLOOKUP(Table2[[#This Row],['#]],Table1[[#Headers],[#Data]],19,FALSE))</f>
        <v/>
      </c>
      <c r="M28" s="104" t="str">
        <f>+IF(VLOOKUP(Table2[[#This Row],['#]],Table1[[#Headers],[#Data]],50,FALSE)=0,"",VLOOKUP(Table2[[#This Row],['#]],Table1[[#Headers],[#Data]],50,FALSE))</f>
        <v/>
      </c>
      <c r="N28" s="38"/>
    </row>
    <row r="29" spans="1:14" ht="50.1" customHeight="1">
      <c r="A29" s="102">
        <f>'CT Aligned Measure Set'!A32</f>
        <v>27</v>
      </c>
      <c r="B29" s="103" t="str">
        <f>IF(VLOOKUP(Table2[[#This Row],['#]],Table1[[#Headers],[#Data]],2,FALSE)=0,"",VLOOKUP(Table2[[#This Row],['#]],Table1[[#Headers],[#Data]],2,FALSE))</f>
        <v>Use of Pharmacotherapy for Opioid Use Disorder</v>
      </c>
      <c r="C29" s="103" t="str">
        <f>IF(VLOOKUP(Table2[[#This Row],['#]],Table1[[#Headers],[#Data]],3,FALSE)=0,"",VLOOKUP(Table2[[#This Row],['#]],Table1[[#Headers],[#Data]],3,FALSE))</f>
        <v>3400</v>
      </c>
      <c r="D29" s="104" t="str">
        <f>IF(VLOOKUP(Table2[[#This Row],['#]],Table1[[#Headers],[#Data]],5,FALSE)=0,"",VLOOKUP(Table2[[#This Row],['#]],Table1[[#Headers],[#Data]],5,FALSE))</f>
        <v>Centers for Medicare &amp; Medicaid Services</v>
      </c>
      <c r="E29" s="105" t="str">
        <f>IF(VLOOKUP(Table2[[#This Row],['#]],Table1[[#Headers],[#Data]],9,FALSE)=0,"",VLOOKUP(Table2[[#This Row],['#]],Table1[[#Headers],[#Data]],9,FALSE))</f>
        <v>Chronic Illness Care</v>
      </c>
      <c r="F29" s="105" t="str">
        <f>IF(VLOOKUP(Table2[[#This Row],['#]],Table1[[#Headers],[#Data]],10,FALSE)=0,"",VLOOKUP(Table2[[#This Row],['#]],Table1[[#Headers],[#Data]],10,FALSE))</f>
        <v>Substance Use Disorder</v>
      </c>
      <c r="G29" s="105" t="str">
        <f>IF(VLOOKUP(Table2[[#This Row],['#]],Table1[[#Headers],[#Data]],11,FALSE)=0,"",VLOOKUP(Table2[[#This Row],['#]],Table1[[#Headers],[#Data]],11,FALSE))</f>
        <v>Process</v>
      </c>
      <c r="H29" s="105" t="str">
        <f>IF(VLOOKUP(Table2[[#This Row],['#]],Table1[[#Headers],[#Data]],12,FALSE)=0,"",VLOOKUP(Table2[[#This Row],['#]],Table1[[#Headers],[#Data]],12,FALSE))</f>
        <v>Adult</v>
      </c>
      <c r="I29" s="105" t="str">
        <f>IF(VLOOKUP(Table2[[#This Row],['#]],Table1[[#Headers],[#Data]],13,FALSE)=0,"",VLOOKUP(Table2[[#This Row],['#]],Table1[[#Headers],[#Data]],13,FALSE))</f>
        <v>Claims</v>
      </c>
      <c r="J29" s="106" t="str">
        <f>IF(VLOOKUP(Table2[[#This Row],['#]],Table1[[#Headers],[#Data]],14,FALSE)=0,"",VLOOKUP(Table2[[#This Row],['#]],Table1[[#Headers],[#Data]],14,FALSE))</f>
        <v/>
      </c>
      <c r="K29" s="106"/>
      <c r="L29" s="107" t="str">
        <f>+IF(VLOOKUP(Table2[[#This Row],['#]],Table1[[#Headers],[#Data]],19,FALSE)=0,"",VLOOKUP(Table2[[#This Row],['#]],Table1[[#Headers],[#Data]],19,FALSE))</f>
        <v/>
      </c>
      <c r="M29" s="104" t="str">
        <f>+IF(VLOOKUP(Table2[[#This Row],['#]],Table1[[#Headers],[#Data]],50,FALSE)=0,"",VLOOKUP(Table2[[#This Row],['#]],Table1[[#Headers],[#Data]],50,FALSE))</f>
        <v/>
      </c>
      <c r="N29" s="38"/>
    </row>
    <row r="30" spans="1:14" ht="50.1" customHeight="1">
      <c r="A30" s="102">
        <f>'CT Aligned Measure Set'!A33</f>
        <v>28</v>
      </c>
      <c r="B30" s="103" t="str">
        <f>IF(VLOOKUP(Table2[[#This Row],['#]],Table1[[#Headers],[#Data]],2,FALSE)=0,"",VLOOKUP(Table2[[#This Row],['#]],Table1[[#Headers],[#Data]],2,FALSE))</f>
        <v>Well-Child Visits in the First 15 Months of Life</v>
      </c>
      <c r="C30" s="103" t="str">
        <f>IF(VLOOKUP(Table2[[#This Row],['#]],Table1[[#Headers],[#Data]],3,FALSE)=0,"",VLOOKUP(Table2[[#This Row],['#]],Table1[[#Headers],[#Data]],3,FALSE))</f>
        <v>1392</v>
      </c>
      <c r="D30" s="104" t="str">
        <f>IF(VLOOKUP(Table2[[#This Row],['#]],Table1[[#Headers],[#Data]],5,FALSE)=0,"",VLOOKUP(Table2[[#This Row],['#]],Table1[[#Headers],[#Data]],5,FALSE))</f>
        <v>National Committee for Quality Assurance</v>
      </c>
      <c r="E30" s="105" t="str">
        <f>IF(VLOOKUP(Table2[[#This Row],['#]],Table1[[#Headers],[#Data]],9,FALSE)=0,"",VLOOKUP(Table2[[#This Row],['#]],Table1[[#Headers],[#Data]],9,FALSE))</f>
        <v>Prevention/Early Detection</v>
      </c>
      <c r="F30" s="105" t="str">
        <f>IF(VLOOKUP(Table2[[#This Row],['#]],Table1[[#Headers],[#Data]],10,FALSE)=0,"",VLOOKUP(Table2[[#This Row],['#]],Table1[[#Headers],[#Data]],10,FALSE))</f>
        <v>NA</v>
      </c>
      <c r="G30" s="105" t="str">
        <f>IF(VLOOKUP(Table2[[#This Row],['#]],Table1[[#Headers],[#Data]],11,FALSE)=0,"",VLOOKUP(Table2[[#This Row],['#]],Table1[[#Headers],[#Data]],11,FALSE))</f>
        <v>Process</v>
      </c>
      <c r="H30" s="105" t="str">
        <f>IF(VLOOKUP(Table2[[#This Row],['#]],Table1[[#Headers],[#Data]],12,FALSE)=0,"",VLOOKUP(Table2[[#This Row],['#]],Table1[[#Headers],[#Data]],12,FALSE))</f>
        <v>Pediatric</v>
      </c>
      <c r="I30" s="105" t="str">
        <f>IF(VLOOKUP(Table2[[#This Row],['#]],Table1[[#Headers],[#Data]],13,FALSE)=0,"",VLOOKUP(Table2[[#This Row],['#]],Table1[[#Headers],[#Data]],13,FALSE))</f>
        <v>Claims/Clinical Data</v>
      </c>
      <c r="J30" s="106" t="str">
        <f>IF(VLOOKUP(Table2[[#This Row],['#]],Table1[[#Headers],[#Data]],14,FALSE)=0,"",VLOOKUP(Table2[[#This Row],['#]],Table1[[#Headers],[#Data]],14,FALSE))</f>
        <v>Yes</v>
      </c>
      <c r="K30" s="106"/>
      <c r="L30" s="107" t="str">
        <f>+IF(VLOOKUP(Table2[[#This Row],['#]],Table1[[#Headers],[#Data]],19,FALSE)=0,"",VLOOKUP(Table2[[#This Row],['#]],Table1[[#Headers],[#Data]],19,FALSE))</f>
        <v/>
      </c>
      <c r="M30" s="104" t="str">
        <f>+IF(VLOOKUP(Table2[[#This Row],['#]],Table1[[#Headers],[#Data]],50,FALSE)=0,"",VLOOKUP(Table2[[#This Row],['#]],Table1[[#Headers],[#Data]],50,FALSE))</f>
        <v/>
      </c>
      <c r="N30" s="38"/>
    </row>
    <row r="31" spans="1:14" ht="50.1" customHeight="1">
      <c r="A31" s="102" t="e">
        <f>'CT Aligned Measure Set'!#REF!</f>
        <v>#REF!</v>
      </c>
      <c r="B31" s="103" t="e">
        <f>IF(VLOOKUP(Table2[[#This Row],['#]],Table1[[#Headers],[#Data]],2,FALSE)=0,"",VLOOKUP(Table2[[#This Row],['#]],Table1[[#Headers],[#Data]],2,FALSE))</f>
        <v>#REF!</v>
      </c>
      <c r="C31" s="103" t="e">
        <f>IF(VLOOKUP(Table2[[#This Row],['#]],Table1[[#Headers],[#Data]],3,FALSE)=0,"",VLOOKUP(Table2[[#This Row],['#]],Table1[[#Headers],[#Data]],3,FALSE))</f>
        <v>#REF!</v>
      </c>
      <c r="D31" s="104" t="e">
        <f>IF(VLOOKUP(Table2[[#This Row],['#]],Table1[[#Headers],[#Data]],5,FALSE)=0,"",VLOOKUP(Table2[[#This Row],['#]],Table1[[#Headers],[#Data]],5,FALSE))</f>
        <v>#REF!</v>
      </c>
      <c r="E31" s="105" t="e">
        <f>IF(VLOOKUP(Table2[[#This Row],['#]],Table1[[#Headers],[#Data]],9,FALSE)=0,"",VLOOKUP(Table2[[#This Row],['#]],Table1[[#Headers],[#Data]],9,FALSE))</f>
        <v>#REF!</v>
      </c>
      <c r="F31" s="105" t="e">
        <f>IF(VLOOKUP(Table2[[#This Row],['#]],Table1[[#Headers],[#Data]],10,FALSE)=0,"",VLOOKUP(Table2[[#This Row],['#]],Table1[[#Headers],[#Data]],10,FALSE))</f>
        <v>#REF!</v>
      </c>
      <c r="G31" s="105" t="e">
        <f>IF(VLOOKUP(Table2[[#This Row],['#]],Table1[[#Headers],[#Data]],11,FALSE)=0,"",VLOOKUP(Table2[[#This Row],['#]],Table1[[#Headers],[#Data]],11,FALSE))</f>
        <v>#REF!</v>
      </c>
      <c r="H31" s="105" t="e">
        <f>IF(VLOOKUP(Table2[[#This Row],['#]],Table1[[#Headers],[#Data]],12,FALSE)=0,"",VLOOKUP(Table2[[#This Row],['#]],Table1[[#Headers],[#Data]],12,FALSE))</f>
        <v>#REF!</v>
      </c>
      <c r="I31" s="105" t="e">
        <f>IF(VLOOKUP(Table2[[#This Row],['#]],Table1[[#Headers],[#Data]],13,FALSE)=0,"",VLOOKUP(Table2[[#This Row],['#]],Table1[[#Headers],[#Data]],13,FALSE))</f>
        <v>#REF!</v>
      </c>
      <c r="J31" s="106" t="e">
        <f>IF(VLOOKUP(Table2[[#This Row],['#]],Table1[[#Headers],[#Data]],14,FALSE)=0,"",VLOOKUP(Table2[[#This Row],['#]],Table1[[#Headers],[#Data]],14,FALSE))</f>
        <v>#REF!</v>
      </c>
      <c r="K31" s="106"/>
      <c r="L31" s="107" t="e">
        <f>+IF(VLOOKUP(Table2[[#This Row],['#]],Table1[[#Headers],[#Data]],19,FALSE)=0,"",VLOOKUP(Table2[[#This Row],['#]],Table1[[#Headers],[#Data]],19,FALSE))</f>
        <v>#REF!</v>
      </c>
      <c r="M31" s="104" t="e">
        <f>+IF(VLOOKUP(Table2[[#This Row],['#]],Table1[[#Headers],[#Data]],50,FALSE)=0,"",VLOOKUP(Table2[[#This Row],['#]],Table1[[#Headers],[#Data]],50,FALSE))</f>
        <v>#REF!</v>
      </c>
      <c r="N31" s="38"/>
    </row>
    <row r="32" spans="1:14" ht="50.1" customHeight="1">
      <c r="A32" s="102" t="e">
        <f>'CT Aligned Measure Set'!#REF!</f>
        <v>#REF!</v>
      </c>
      <c r="B32" s="103" t="e">
        <f>IF(VLOOKUP(Table2[[#This Row],['#]],Table1[[#Headers],[#Data]],2,FALSE)=0,"",VLOOKUP(Table2[[#This Row],['#]],Table1[[#Headers],[#Data]],2,FALSE))</f>
        <v>#REF!</v>
      </c>
      <c r="C32" s="103" t="e">
        <f>IF(VLOOKUP(Table2[[#This Row],['#]],Table1[[#Headers],[#Data]],3,FALSE)=0,"",VLOOKUP(Table2[[#This Row],['#]],Table1[[#Headers],[#Data]],3,FALSE))</f>
        <v>#REF!</v>
      </c>
      <c r="D32" s="104" t="e">
        <f>IF(VLOOKUP(Table2[[#This Row],['#]],Table1[[#Headers],[#Data]],5,FALSE)=0,"",VLOOKUP(Table2[[#This Row],['#]],Table1[[#Headers],[#Data]],5,FALSE))</f>
        <v>#REF!</v>
      </c>
      <c r="E32" s="105" t="e">
        <f>IF(VLOOKUP(Table2[[#This Row],['#]],Table1[[#Headers],[#Data]],9,FALSE)=0,"",VLOOKUP(Table2[[#This Row],['#]],Table1[[#Headers],[#Data]],9,FALSE))</f>
        <v>#REF!</v>
      </c>
      <c r="F32" s="105" t="e">
        <f>IF(VLOOKUP(Table2[[#This Row],['#]],Table1[[#Headers],[#Data]],10,FALSE)=0,"",VLOOKUP(Table2[[#This Row],['#]],Table1[[#Headers],[#Data]],10,FALSE))</f>
        <v>#REF!</v>
      </c>
      <c r="G32" s="105" t="e">
        <f>IF(VLOOKUP(Table2[[#This Row],['#]],Table1[[#Headers],[#Data]],11,FALSE)=0,"",VLOOKUP(Table2[[#This Row],['#]],Table1[[#Headers],[#Data]],11,FALSE))</f>
        <v>#REF!</v>
      </c>
      <c r="H32" s="105" t="e">
        <f>IF(VLOOKUP(Table2[[#This Row],['#]],Table1[[#Headers],[#Data]],12,FALSE)=0,"",VLOOKUP(Table2[[#This Row],['#]],Table1[[#Headers],[#Data]],12,FALSE))</f>
        <v>#REF!</v>
      </c>
      <c r="I32" s="105" t="e">
        <f>IF(VLOOKUP(Table2[[#This Row],['#]],Table1[[#Headers],[#Data]],13,FALSE)=0,"",VLOOKUP(Table2[[#This Row],['#]],Table1[[#Headers],[#Data]],13,FALSE))</f>
        <v>#REF!</v>
      </c>
      <c r="J32" s="106" t="e">
        <f>IF(VLOOKUP(Table2[[#This Row],['#]],Table1[[#Headers],[#Data]],14,FALSE)=0,"",VLOOKUP(Table2[[#This Row],['#]],Table1[[#Headers],[#Data]],14,FALSE))</f>
        <v>#REF!</v>
      </c>
      <c r="K32" s="106"/>
      <c r="L32" s="107" t="e">
        <f>+IF(VLOOKUP(Table2[[#This Row],['#]],Table1[[#Headers],[#Data]],19,FALSE)=0,"",VLOOKUP(Table2[[#This Row],['#]],Table1[[#Headers],[#Data]],19,FALSE))</f>
        <v>#REF!</v>
      </c>
      <c r="M32" s="104" t="e">
        <f>+IF(VLOOKUP(Table2[[#This Row],['#]],Table1[[#Headers],[#Data]],50,FALSE)=0,"",VLOOKUP(Table2[[#This Row],['#]],Table1[[#Headers],[#Data]],50,FALSE))</f>
        <v>#REF!</v>
      </c>
      <c r="N32" s="38"/>
    </row>
    <row r="33" spans="1:14" ht="50.1" customHeight="1">
      <c r="A33" s="102" t="e">
        <f>'CT Aligned Measure Set'!#REF!</f>
        <v>#REF!</v>
      </c>
      <c r="B33" s="103" t="e">
        <f>IF(VLOOKUP(Table2[[#This Row],['#]],Table1[[#Headers],[#Data]],2,FALSE)=0,"",VLOOKUP(Table2[[#This Row],['#]],Table1[[#Headers],[#Data]],2,FALSE))</f>
        <v>#REF!</v>
      </c>
      <c r="C33" s="103" t="e">
        <f>IF(VLOOKUP(Table2[[#This Row],['#]],Table1[[#Headers],[#Data]],3,FALSE)=0,"",VLOOKUP(Table2[[#This Row],['#]],Table1[[#Headers],[#Data]],3,FALSE))</f>
        <v>#REF!</v>
      </c>
      <c r="D33" s="104" t="e">
        <f>IF(VLOOKUP(Table2[[#This Row],['#]],Table1[[#Headers],[#Data]],5,FALSE)=0,"",VLOOKUP(Table2[[#This Row],['#]],Table1[[#Headers],[#Data]],5,FALSE))</f>
        <v>#REF!</v>
      </c>
      <c r="E33" s="105" t="e">
        <f>IF(VLOOKUP(Table2[[#This Row],['#]],Table1[[#Headers],[#Data]],9,FALSE)=0,"",VLOOKUP(Table2[[#This Row],['#]],Table1[[#Headers],[#Data]],9,FALSE))</f>
        <v>#REF!</v>
      </c>
      <c r="F33" s="105" t="e">
        <f>IF(VLOOKUP(Table2[[#This Row],['#]],Table1[[#Headers],[#Data]],10,FALSE)=0,"",VLOOKUP(Table2[[#This Row],['#]],Table1[[#Headers],[#Data]],10,FALSE))</f>
        <v>#REF!</v>
      </c>
      <c r="G33" s="105" t="e">
        <f>IF(VLOOKUP(Table2[[#This Row],['#]],Table1[[#Headers],[#Data]],11,FALSE)=0,"",VLOOKUP(Table2[[#This Row],['#]],Table1[[#Headers],[#Data]],11,FALSE))</f>
        <v>#REF!</v>
      </c>
      <c r="H33" s="105" t="e">
        <f>IF(VLOOKUP(Table2[[#This Row],['#]],Table1[[#Headers],[#Data]],12,FALSE)=0,"",VLOOKUP(Table2[[#This Row],['#]],Table1[[#Headers],[#Data]],12,FALSE))</f>
        <v>#REF!</v>
      </c>
      <c r="I33" s="105" t="e">
        <f>IF(VLOOKUP(Table2[[#This Row],['#]],Table1[[#Headers],[#Data]],13,FALSE)=0,"",VLOOKUP(Table2[[#This Row],['#]],Table1[[#Headers],[#Data]],13,FALSE))</f>
        <v>#REF!</v>
      </c>
      <c r="J33" s="106" t="e">
        <f>IF(VLOOKUP(Table2[[#This Row],['#]],Table1[[#Headers],[#Data]],14,FALSE)=0,"",VLOOKUP(Table2[[#This Row],['#]],Table1[[#Headers],[#Data]],14,FALSE))</f>
        <v>#REF!</v>
      </c>
      <c r="K33" s="106"/>
      <c r="L33" s="107" t="e">
        <f>+IF(VLOOKUP(Table2[[#This Row],['#]],Table1[[#Headers],[#Data]],19,FALSE)=0,"",VLOOKUP(Table2[[#This Row],['#]],Table1[[#Headers],[#Data]],19,FALSE))</f>
        <v>#REF!</v>
      </c>
      <c r="M33" s="104" t="e">
        <f>+IF(VLOOKUP(Table2[[#This Row],['#]],Table1[[#Headers],[#Data]],50,FALSE)=0,"",VLOOKUP(Table2[[#This Row],['#]],Table1[[#Headers],[#Data]],50,FALSE))</f>
        <v>#REF!</v>
      </c>
      <c r="N33" s="38"/>
    </row>
    <row r="34" spans="1:14" ht="50.1" customHeight="1">
      <c r="A34" s="102" t="e">
        <f>'CT Aligned Measure Set'!#REF!</f>
        <v>#REF!</v>
      </c>
      <c r="B34" s="103" t="e">
        <f>IF(VLOOKUP(Table2[[#This Row],['#]],Table1[[#Headers],[#Data]],2,FALSE)=0,"",VLOOKUP(Table2[[#This Row],['#]],Table1[[#Headers],[#Data]],2,FALSE))</f>
        <v>#REF!</v>
      </c>
      <c r="C34" s="103" t="e">
        <f>IF(VLOOKUP(Table2[[#This Row],['#]],Table1[[#Headers],[#Data]],3,FALSE)=0,"",VLOOKUP(Table2[[#This Row],['#]],Table1[[#Headers],[#Data]],3,FALSE))</f>
        <v>#REF!</v>
      </c>
      <c r="D34" s="104" t="e">
        <f>IF(VLOOKUP(Table2[[#This Row],['#]],Table1[[#Headers],[#Data]],5,FALSE)=0,"",VLOOKUP(Table2[[#This Row],['#]],Table1[[#Headers],[#Data]],5,FALSE))</f>
        <v>#REF!</v>
      </c>
      <c r="E34" s="105" t="e">
        <f>IF(VLOOKUP(Table2[[#This Row],['#]],Table1[[#Headers],[#Data]],9,FALSE)=0,"",VLOOKUP(Table2[[#This Row],['#]],Table1[[#Headers],[#Data]],9,FALSE))</f>
        <v>#REF!</v>
      </c>
      <c r="F34" s="105" t="e">
        <f>IF(VLOOKUP(Table2[[#This Row],['#]],Table1[[#Headers],[#Data]],10,FALSE)=0,"",VLOOKUP(Table2[[#This Row],['#]],Table1[[#Headers],[#Data]],10,FALSE))</f>
        <v>#REF!</v>
      </c>
      <c r="G34" s="105" t="e">
        <f>IF(VLOOKUP(Table2[[#This Row],['#]],Table1[[#Headers],[#Data]],11,FALSE)=0,"",VLOOKUP(Table2[[#This Row],['#]],Table1[[#Headers],[#Data]],11,FALSE))</f>
        <v>#REF!</v>
      </c>
      <c r="H34" s="105" t="e">
        <f>IF(VLOOKUP(Table2[[#This Row],['#]],Table1[[#Headers],[#Data]],12,FALSE)=0,"",VLOOKUP(Table2[[#This Row],['#]],Table1[[#Headers],[#Data]],12,FALSE))</f>
        <v>#REF!</v>
      </c>
      <c r="I34" s="105" t="e">
        <f>IF(VLOOKUP(Table2[[#This Row],['#]],Table1[[#Headers],[#Data]],13,FALSE)=0,"",VLOOKUP(Table2[[#This Row],['#]],Table1[[#Headers],[#Data]],13,FALSE))</f>
        <v>#REF!</v>
      </c>
      <c r="J34" s="106" t="e">
        <f>IF(VLOOKUP(Table2[[#This Row],['#]],Table1[[#Headers],[#Data]],14,FALSE)=0,"",VLOOKUP(Table2[[#This Row],['#]],Table1[[#Headers],[#Data]],14,FALSE))</f>
        <v>#REF!</v>
      </c>
      <c r="K34" s="106"/>
      <c r="L34" s="107" t="e">
        <f>+IF(VLOOKUP(Table2[[#This Row],['#]],Table1[[#Headers],[#Data]],19,FALSE)=0,"",VLOOKUP(Table2[[#This Row],['#]],Table1[[#Headers],[#Data]],19,FALSE))</f>
        <v>#REF!</v>
      </c>
      <c r="M34" s="104" t="e">
        <f>+IF(VLOOKUP(Table2[[#This Row],['#]],Table1[[#Headers],[#Data]],50,FALSE)=0,"",VLOOKUP(Table2[[#This Row],['#]],Table1[[#Headers],[#Data]],50,FALSE))</f>
        <v>#REF!</v>
      </c>
      <c r="N34" s="38"/>
    </row>
    <row r="35" spans="1:14" ht="50.1" customHeight="1">
      <c r="A35" s="102" t="e">
        <f>'CT Aligned Measure Set'!#REF!</f>
        <v>#REF!</v>
      </c>
      <c r="B35" s="103" t="e">
        <f>IF(VLOOKUP(Table2[[#This Row],['#]],Table1[[#Headers],[#Data]],2,FALSE)=0,"",VLOOKUP(Table2[[#This Row],['#]],Table1[[#Headers],[#Data]],2,FALSE))</f>
        <v>#REF!</v>
      </c>
      <c r="C35" s="103" t="e">
        <f>IF(VLOOKUP(Table2[[#This Row],['#]],Table1[[#Headers],[#Data]],3,FALSE)=0,"",VLOOKUP(Table2[[#This Row],['#]],Table1[[#Headers],[#Data]],3,FALSE))</f>
        <v>#REF!</v>
      </c>
      <c r="D35" s="104" t="e">
        <f>IF(VLOOKUP(Table2[[#This Row],['#]],Table1[[#Headers],[#Data]],5,FALSE)=0,"",VLOOKUP(Table2[[#This Row],['#]],Table1[[#Headers],[#Data]],5,FALSE))</f>
        <v>#REF!</v>
      </c>
      <c r="E35" s="105" t="e">
        <f>IF(VLOOKUP(Table2[[#This Row],['#]],Table1[[#Headers],[#Data]],9,FALSE)=0,"",VLOOKUP(Table2[[#This Row],['#]],Table1[[#Headers],[#Data]],9,FALSE))</f>
        <v>#REF!</v>
      </c>
      <c r="F35" s="105" t="e">
        <f>IF(VLOOKUP(Table2[[#This Row],['#]],Table1[[#Headers],[#Data]],10,FALSE)=0,"",VLOOKUP(Table2[[#This Row],['#]],Table1[[#Headers],[#Data]],10,FALSE))</f>
        <v>#REF!</v>
      </c>
      <c r="G35" s="105" t="e">
        <f>IF(VLOOKUP(Table2[[#This Row],['#]],Table1[[#Headers],[#Data]],11,FALSE)=0,"",VLOOKUP(Table2[[#This Row],['#]],Table1[[#Headers],[#Data]],11,FALSE))</f>
        <v>#REF!</v>
      </c>
      <c r="H35" s="105" t="e">
        <f>IF(VLOOKUP(Table2[[#This Row],['#]],Table1[[#Headers],[#Data]],12,FALSE)=0,"",VLOOKUP(Table2[[#This Row],['#]],Table1[[#Headers],[#Data]],12,FALSE))</f>
        <v>#REF!</v>
      </c>
      <c r="I35" s="105" t="e">
        <f>IF(VLOOKUP(Table2[[#This Row],['#]],Table1[[#Headers],[#Data]],13,FALSE)=0,"",VLOOKUP(Table2[[#This Row],['#]],Table1[[#Headers],[#Data]],13,FALSE))</f>
        <v>#REF!</v>
      </c>
      <c r="J35" s="106" t="e">
        <f>IF(VLOOKUP(Table2[[#This Row],['#]],Table1[[#Headers],[#Data]],14,FALSE)=0,"",VLOOKUP(Table2[[#This Row],['#]],Table1[[#Headers],[#Data]],14,FALSE))</f>
        <v>#REF!</v>
      </c>
      <c r="K35" s="106"/>
      <c r="L35" s="107" t="e">
        <f>+IF(VLOOKUP(Table2[[#This Row],['#]],Table1[[#Headers],[#Data]],19,FALSE)=0,"",VLOOKUP(Table2[[#This Row],['#]],Table1[[#Headers],[#Data]],19,FALSE))</f>
        <v>#REF!</v>
      </c>
      <c r="M35" s="104" t="e">
        <f>+IF(VLOOKUP(Table2[[#This Row],['#]],Table1[[#Headers],[#Data]],50,FALSE)=0,"",VLOOKUP(Table2[[#This Row],['#]],Table1[[#Headers],[#Data]],50,FALSE))</f>
        <v>#REF!</v>
      </c>
      <c r="N35" s="38"/>
    </row>
    <row r="36" spans="1:14" ht="50.1" customHeight="1">
      <c r="A36" s="102" t="e">
        <f>'CT Aligned Measure Set'!#REF!</f>
        <v>#REF!</v>
      </c>
      <c r="B36" s="103" t="e">
        <f>IF(VLOOKUP(Table2[[#This Row],['#]],Table1[[#Headers],[#Data]],2,FALSE)=0,"",VLOOKUP(Table2[[#This Row],['#]],Table1[[#Headers],[#Data]],2,FALSE))</f>
        <v>#REF!</v>
      </c>
      <c r="C36" s="103" t="e">
        <f>IF(VLOOKUP(Table2[[#This Row],['#]],Table1[[#Headers],[#Data]],3,FALSE)=0,"",VLOOKUP(Table2[[#This Row],['#]],Table1[[#Headers],[#Data]],3,FALSE))</f>
        <v>#REF!</v>
      </c>
      <c r="D36" s="104" t="e">
        <f>IF(VLOOKUP(Table2[[#This Row],['#]],Table1[[#Headers],[#Data]],5,FALSE)=0,"",VLOOKUP(Table2[[#This Row],['#]],Table1[[#Headers],[#Data]],5,FALSE))</f>
        <v>#REF!</v>
      </c>
      <c r="E36" s="105" t="e">
        <f>IF(VLOOKUP(Table2[[#This Row],['#]],Table1[[#Headers],[#Data]],9,FALSE)=0,"",VLOOKUP(Table2[[#This Row],['#]],Table1[[#Headers],[#Data]],9,FALSE))</f>
        <v>#REF!</v>
      </c>
      <c r="F36" s="105" t="e">
        <f>IF(VLOOKUP(Table2[[#This Row],['#]],Table1[[#Headers],[#Data]],10,FALSE)=0,"",VLOOKUP(Table2[[#This Row],['#]],Table1[[#Headers],[#Data]],10,FALSE))</f>
        <v>#REF!</v>
      </c>
      <c r="G36" s="105" t="e">
        <f>IF(VLOOKUP(Table2[[#This Row],['#]],Table1[[#Headers],[#Data]],11,FALSE)=0,"",VLOOKUP(Table2[[#This Row],['#]],Table1[[#Headers],[#Data]],11,FALSE))</f>
        <v>#REF!</v>
      </c>
      <c r="H36" s="105" t="e">
        <f>IF(VLOOKUP(Table2[[#This Row],['#]],Table1[[#Headers],[#Data]],12,FALSE)=0,"",VLOOKUP(Table2[[#This Row],['#]],Table1[[#Headers],[#Data]],12,FALSE))</f>
        <v>#REF!</v>
      </c>
      <c r="I36" s="105" t="e">
        <f>IF(VLOOKUP(Table2[[#This Row],['#]],Table1[[#Headers],[#Data]],13,FALSE)=0,"",VLOOKUP(Table2[[#This Row],['#]],Table1[[#Headers],[#Data]],13,FALSE))</f>
        <v>#REF!</v>
      </c>
      <c r="J36" s="106" t="e">
        <f>IF(VLOOKUP(Table2[[#This Row],['#]],Table1[[#Headers],[#Data]],14,FALSE)=0,"",VLOOKUP(Table2[[#This Row],['#]],Table1[[#Headers],[#Data]],14,FALSE))</f>
        <v>#REF!</v>
      </c>
      <c r="K36" s="106"/>
      <c r="L36" s="107" t="e">
        <f>+IF(VLOOKUP(Table2[[#This Row],['#]],Table1[[#Headers],[#Data]],19,FALSE)=0,"",VLOOKUP(Table2[[#This Row],['#]],Table1[[#Headers],[#Data]],19,FALSE))</f>
        <v>#REF!</v>
      </c>
      <c r="M36" s="104" t="e">
        <f>+IF(VLOOKUP(Table2[[#This Row],['#]],Table1[[#Headers],[#Data]],50,FALSE)=0,"",VLOOKUP(Table2[[#This Row],['#]],Table1[[#Headers],[#Data]],50,FALSE))</f>
        <v>#REF!</v>
      </c>
      <c r="N36" s="38"/>
    </row>
    <row r="37" spans="1:14" ht="50.1" customHeight="1">
      <c r="A37" s="102" t="e">
        <f>'CT Aligned Measure Set'!#REF!</f>
        <v>#REF!</v>
      </c>
      <c r="B37" s="103" t="e">
        <f>IF(VLOOKUP(Table2[[#This Row],['#]],Table1[[#Headers],[#Data]],2,FALSE)=0,"",VLOOKUP(Table2[[#This Row],['#]],Table1[[#Headers],[#Data]],2,FALSE))</f>
        <v>#REF!</v>
      </c>
      <c r="C37" s="103" t="e">
        <f>IF(VLOOKUP(Table2[[#This Row],['#]],Table1[[#Headers],[#Data]],3,FALSE)=0,"",VLOOKUP(Table2[[#This Row],['#]],Table1[[#Headers],[#Data]],3,FALSE))</f>
        <v>#REF!</v>
      </c>
      <c r="D37" s="104" t="e">
        <f>IF(VLOOKUP(Table2[[#This Row],['#]],Table1[[#Headers],[#Data]],5,FALSE)=0,"",VLOOKUP(Table2[[#This Row],['#]],Table1[[#Headers],[#Data]],5,FALSE))</f>
        <v>#REF!</v>
      </c>
      <c r="E37" s="105" t="e">
        <f>IF(VLOOKUP(Table2[[#This Row],['#]],Table1[[#Headers],[#Data]],9,FALSE)=0,"",VLOOKUP(Table2[[#This Row],['#]],Table1[[#Headers],[#Data]],9,FALSE))</f>
        <v>#REF!</v>
      </c>
      <c r="F37" s="105" t="e">
        <f>IF(VLOOKUP(Table2[[#This Row],['#]],Table1[[#Headers],[#Data]],10,FALSE)=0,"",VLOOKUP(Table2[[#This Row],['#]],Table1[[#Headers],[#Data]],10,FALSE))</f>
        <v>#REF!</v>
      </c>
      <c r="G37" s="105" t="e">
        <f>IF(VLOOKUP(Table2[[#This Row],['#]],Table1[[#Headers],[#Data]],11,FALSE)=0,"",VLOOKUP(Table2[[#This Row],['#]],Table1[[#Headers],[#Data]],11,FALSE))</f>
        <v>#REF!</v>
      </c>
      <c r="H37" s="105" t="e">
        <f>IF(VLOOKUP(Table2[[#This Row],['#]],Table1[[#Headers],[#Data]],12,FALSE)=0,"",VLOOKUP(Table2[[#This Row],['#]],Table1[[#Headers],[#Data]],12,FALSE))</f>
        <v>#REF!</v>
      </c>
      <c r="I37" s="105" t="e">
        <f>IF(VLOOKUP(Table2[[#This Row],['#]],Table1[[#Headers],[#Data]],13,FALSE)=0,"",VLOOKUP(Table2[[#This Row],['#]],Table1[[#Headers],[#Data]],13,FALSE))</f>
        <v>#REF!</v>
      </c>
      <c r="J37" s="106" t="e">
        <f>IF(VLOOKUP(Table2[[#This Row],['#]],Table1[[#Headers],[#Data]],14,FALSE)=0,"",VLOOKUP(Table2[[#This Row],['#]],Table1[[#Headers],[#Data]],14,FALSE))</f>
        <v>#REF!</v>
      </c>
      <c r="K37" s="106"/>
      <c r="L37" s="107" t="e">
        <f>+IF(VLOOKUP(Table2[[#This Row],['#]],Table1[[#Headers],[#Data]],19,FALSE)=0,"",VLOOKUP(Table2[[#This Row],['#]],Table1[[#Headers],[#Data]],19,FALSE))</f>
        <v>#REF!</v>
      </c>
      <c r="M37" s="104" t="e">
        <f>+IF(VLOOKUP(Table2[[#This Row],['#]],Table1[[#Headers],[#Data]],50,FALSE)=0,"",VLOOKUP(Table2[[#This Row],['#]],Table1[[#Headers],[#Data]],50,FALSE))</f>
        <v>#REF!</v>
      </c>
      <c r="N37" s="38"/>
    </row>
    <row r="38" spans="1:14" ht="50.1" customHeight="1">
      <c r="A38" s="102" t="e">
        <f>'CT Aligned Measure Set'!#REF!</f>
        <v>#REF!</v>
      </c>
      <c r="B38" s="103" t="e">
        <f>IF(VLOOKUP(Table2[[#This Row],['#]],Table1[[#Headers],[#Data]],2,FALSE)=0,"",VLOOKUP(Table2[[#This Row],['#]],Table1[[#Headers],[#Data]],2,FALSE))</f>
        <v>#REF!</v>
      </c>
      <c r="C38" s="103" t="e">
        <f>IF(VLOOKUP(Table2[[#This Row],['#]],Table1[[#Headers],[#Data]],3,FALSE)=0,"",VLOOKUP(Table2[[#This Row],['#]],Table1[[#Headers],[#Data]],3,FALSE))</f>
        <v>#REF!</v>
      </c>
      <c r="D38" s="104" t="e">
        <f>IF(VLOOKUP(Table2[[#This Row],['#]],Table1[[#Headers],[#Data]],5,FALSE)=0,"",VLOOKUP(Table2[[#This Row],['#]],Table1[[#Headers],[#Data]],5,FALSE))</f>
        <v>#REF!</v>
      </c>
      <c r="E38" s="105" t="e">
        <f>IF(VLOOKUP(Table2[[#This Row],['#]],Table1[[#Headers],[#Data]],9,FALSE)=0,"",VLOOKUP(Table2[[#This Row],['#]],Table1[[#Headers],[#Data]],9,FALSE))</f>
        <v>#REF!</v>
      </c>
      <c r="F38" s="105" t="e">
        <f>IF(VLOOKUP(Table2[[#This Row],['#]],Table1[[#Headers],[#Data]],10,FALSE)=0,"",VLOOKUP(Table2[[#This Row],['#]],Table1[[#Headers],[#Data]],10,FALSE))</f>
        <v>#REF!</v>
      </c>
      <c r="G38" s="105" t="e">
        <f>IF(VLOOKUP(Table2[[#This Row],['#]],Table1[[#Headers],[#Data]],11,FALSE)=0,"",VLOOKUP(Table2[[#This Row],['#]],Table1[[#Headers],[#Data]],11,FALSE))</f>
        <v>#REF!</v>
      </c>
      <c r="H38" s="105" t="e">
        <f>IF(VLOOKUP(Table2[[#This Row],['#]],Table1[[#Headers],[#Data]],12,FALSE)=0,"",VLOOKUP(Table2[[#This Row],['#]],Table1[[#Headers],[#Data]],12,FALSE))</f>
        <v>#REF!</v>
      </c>
      <c r="I38" s="105" t="e">
        <f>IF(VLOOKUP(Table2[[#This Row],['#]],Table1[[#Headers],[#Data]],13,FALSE)=0,"",VLOOKUP(Table2[[#This Row],['#]],Table1[[#Headers],[#Data]],13,FALSE))</f>
        <v>#REF!</v>
      </c>
      <c r="J38" s="106" t="e">
        <f>IF(VLOOKUP(Table2[[#This Row],['#]],Table1[[#Headers],[#Data]],14,FALSE)=0,"",VLOOKUP(Table2[[#This Row],['#]],Table1[[#Headers],[#Data]],14,FALSE))</f>
        <v>#REF!</v>
      </c>
      <c r="K38" s="106"/>
      <c r="L38" s="107" t="e">
        <f>+IF(VLOOKUP(Table2[[#This Row],['#]],Table1[[#Headers],[#Data]],19,FALSE)=0,"",VLOOKUP(Table2[[#This Row],['#]],Table1[[#Headers],[#Data]],19,FALSE))</f>
        <v>#REF!</v>
      </c>
      <c r="M38" s="104" t="e">
        <f>+IF(VLOOKUP(Table2[[#This Row],['#]],Table1[[#Headers],[#Data]],50,FALSE)=0,"",VLOOKUP(Table2[[#This Row],['#]],Table1[[#Headers],[#Data]],50,FALSE))</f>
        <v>#REF!</v>
      </c>
      <c r="N38" s="38"/>
    </row>
    <row r="39" spans="1:14" ht="50.1" customHeight="1">
      <c r="A39" s="102" t="e">
        <f>'CT Aligned Measure Set'!#REF!</f>
        <v>#REF!</v>
      </c>
      <c r="B39" s="103" t="e">
        <f>IF(VLOOKUP(Table2[[#This Row],['#]],Table1[[#Headers],[#Data]],2,FALSE)=0,"",VLOOKUP(Table2[[#This Row],['#]],Table1[[#Headers],[#Data]],2,FALSE))</f>
        <v>#REF!</v>
      </c>
      <c r="C39" s="103" t="e">
        <f>IF(VLOOKUP(Table2[[#This Row],['#]],Table1[[#Headers],[#Data]],3,FALSE)=0,"",VLOOKUP(Table2[[#This Row],['#]],Table1[[#Headers],[#Data]],3,FALSE))</f>
        <v>#REF!</v>
      </c>
      <c r="D39" s="104" t="e">
        <f>IF(VLOOKUP(Table2[[#This Row],['#]],Table1[[#Headers],[#Data]],5,FALSE)=0,"",VLOOKUP(Table2[[#This Row],['#]],Table1[[#Headers],[#Data]],5,FALSE))</f>
        <v>#REF!</v>
      </c>
      <c r="E39" s="105" t="e">
        <f>IF(VLOOKUP(Table2[[#This Row],['#]],Table1[[#Headers],[#Data]],9,FALSE)=0,"",VLOOKUP(Table2[[#This Row],['#]],Table1[[#Headers],[#Data]],9,FALSE))</f>
        <v>#REF!</v>
      </c>
      <c r="F39" s="105" t="e">
        <f>IF(VLOOKUP(Table2[[#This Row],['#]],Table1[[#Headers],[#Data]],10,FALSE)=0,"",VLOOKUP(Table2[[#This Row],['#]],Table1[[#Headers],[#Data]],10,FALSE))</f>
        <v>#REF!</v>
      </c>
      <c r="G39" s="105" t="e">
        <f>IF(VLOOKUP(Table2[[#This Row],['#]],Table1[[#Headers],[#Data]],11,FALSE)=0,"",VLOOKUP(Table2[[#This Row],['#]],Table1[[#Headers],[#Data]],11,FALSE))</f>
        <v>#REF!</v>
      </c>
      <c r="H39" s="105" t="e">
        <f>IF(VLOOKUP(Table2[[#This Row],['#]],Table1[[#Headers],[#Data]],12,FALSE)=0,"",VLOOKUP(Table2[[#This Row],['#]],Table1[[#Headers],[#Data]],12,FALSE))</f>
        <v>#REF!</v>
      </c>
      <c r="I39" s="105" t="e">
        <f>IF(VLOOKUP(Table2[[#This Row],['#]],Table1[[#Headers],[#Data]],13,FALSE)=0,"",VLOOKUP(Table2[[#This Row],['#]],Table1[[#Headers],[#Data]],13,FALSE))</f>
        <v>#REF!</v>
      </c>
      <c r="J39" s="106" t="e">
        <f>IF(VLOOKUP(Table2[[#This Row],['#]],Table1[[#Headers],[#Data]],14,FALSE)=0,"",VLOOKUP(Table2[[#This Row],['#]],Table1[[#Headers],[#Data]],14,FALSE))</f>
        <v>#REF!</v>
      </c>
      <c r="K39" s="106"/>
      <c r="L39" s="107" t="e">
        <f>+IF(VLOOKUP(Table2[[#This Row],['#]],Table1[[#Headers],[#Data]],19,FALSE)=0,"",VLOOKUP(Table2[[#This Row],['#]],Table1[[#Headers],[#Data]],19,FALSE))</f>
        <v>#REF!</v>
      </c>
      <c r="M39" s="104" t="e">
        <f>+IF(VLOOKUP(Table2[[#This Row],['#]],Table1[[#Headers],[#Data]],50,FALSE)=0,"",VLOOKUP(Table2[[#This Row],['#]],Table1[[#Headers],[#Data]],50,FALSE))</f>
        <v>#REF!</v>
      </c>
      <c r="N39" s="38"/>
    </row>
    <row r="40" spans="1:14" ht="50.1" customHeight="1">
      <c r="A40" s="102" t="e">
        <f>'CT Aligned Measure Set'!#REF!</f>
        <v>#REF!</v>
      </c>
      <c r="B40" s="103" t="e">
        <f>IF(VLOOKUP(Table2[[#This Row],['#]],Table1[[#Headers],[#Data]],2,FALSE)=0,"",VLOOKUP(Table2[[#This Row],['#]],Table1[[#Headers],[#Data]],2,FALSE))</f>
        <v>#REF!</v>
      </c>
      <c r="C40" s="103" t="e">
        <f>IF(VLOOKUP(Table2[[#This Row],['#]],Table1[[#Headers],[#Data]],3,FALSE)=0,"",VLOOKUP(Table2[[#This Row],['#]],Table1[[#Headers],[#Data]],3,FALSE))</f>
        <v>#REF!</v>
      </c>
      <c r="D40" s="104" t="e">
        <f>IF(VLOOKUP(Table2[[#This Row],['#]],Table1[[#Headers],[#Data]],5,FALSE)=0,"",VLOOKUP(Table2[[#This Row],['#]],Table1[[#Headers],[#Data]],5,FALSE))</f>
        <v>#REF!</v>
      </c>
      <c r="E40" s="105" t="e">
        <f>IF(VLOOKUP(Table2[[#This Row],['#]],Table1[[#Headers],[#Data]],9,FALSE)=0,"",VLOOKUP(Table2[[#This Row],['#]],Table1[[#Headers],[#Data]],9,FALSE))</f>
        <v>#REF!</v>
      </c>
      <c r="F40" s="105" t="e">
        <f>IF(VLOOKUP(Table2[[#This Row],['#]],Table1[[#Headers],[#Data]],10,FALSE)=0,"",VLOOKUP(Table2[[#This Row],['#]],Table1[[#Headers],[#Data]],10,FALSE))</f>
        <v>#REF!</v>
      </c>
      <c r="G40" s="105" t="e">
        <f>IF(VLOOKUP(Table2[[#This Row],['#]],Table1[[#Headers],[#Data]],11,FALSE)=0,"",VLOOKUP(Table2[[#This Row],['#]],Table1[[#Headers],[#Data]],11,FALSE))</f>
        <v>#REF!</v>
      </c>
      <c r="H40" s="105" t="e">
        <f>IF(VLOOKUP(Table2[[#This Row],['#]],Table1[[#Headers],[#Data]],12,FALSE)=0,"",VLOOKUP(Table2[[#This Row],['#]],Table1[[#Headers],[#Data]],12,FALSE))</f>
        <v>#REF!</v>
      </c>
      <c r="I40" s="105" t="e">
        <f>IF(VLOOKUP(Table2[[#This Row],['#]],Table1[[#Headers],[#Data]],13,FALSE)=0,"",VLOOKUP(Table2[[#This Row],['#]],Table1[[#Headers],[#Data]],13,FALSE))</f>
        <v>#REF!</v>
      </c>
      <c r="J40" s="106" t="e">
        <f>IF(VLOOKUP(Table2[[#This Row],['#]],Table1[[#Headers],[#Data]],14,FALSE)=0,"",VLOOKUP(Table2[[#This Row],['#]],Table1[[#Headers],[#Data]],14,FALSE))</f>
        <v>#REF!</v>
      </c>
      <c r="K40" s="106"/>
      <c r="L40" s="107" t="e">
        <f>+IF(VLOOKUP(Table2[[#This Row],['#]],Table1[[#Headers],[#Data]],19,FALSE)=0,"",VLOOKUP(Table2[[#This Row],['#]],Table1[[#Headers],[#Data]],19,FALSE))</f>
        <v>#REF!</v>
      </c>
      <c r="M40" s="104" t="e">
        <f>+IF(VLOOKUP(Table2[[#This Row],['#]],Table1[[#Headers],[#Data]],50,FALSE)=0,"",VLOOKUP(Table2[[#This Row],['#]],Table1[[#Headers],[#Data]],50,FALSE))</f>
        <v>#REF!</v>
      </c>
      <c r="N40" s="38"/>
    </row>
    <row r="41" spans="1:14" ht="50.1" customHeight="1">
      <c r="A41" s="102" t="e">
        <f>'CT Aligned Measure Set'!#REF!</f>
        <v>#REF!</v>
      </c>
      <c r="B41" s="103" t="e">
        <f>IF(VLOOKUP(Table2[[#This Row],['#]],Table1[[#Headers],[#Data]],2,FALSE)=0,"",VLOOKUP(Table2[[#This Row],['#]],Table1[[#Headers],[#Data]],2,FALSE))</f>
        <v>#REF!</v>
      </c>
      <c r="C41" s="103" t="e">
        <f>IF(VLOOKUP(Table2[[#This Row],['#]],Table1[[#Headers],[#Data]],3,FALSE)=0,"",VLOOKUP(Table2[[#This Row],['#]],Table1[[#Headers],[#Data]],3,FALSE))</f>
        <v>#REF!</v>
      </c>
      <c r="D41" s="104" t="e">
        <f>IF(VLOOKUP(Table2[[#This Row],['#]],Table1[[#Headers],[#Data]],5,FALSE)=0,"",VLOOKUP(Table2[[#This Row],['#]],Table1[[#Headers],[#Data]],5,FALSE))</f>
        <v>#REF!</v>
      </c>
      <c r="E41" s="105" t="e">
        <f>IF(VLOOKUP(Table2[[#This Row],['#]],Table1[[#Headers],[#Data]],9,FALSE)=0,"",VLOOKUP(Table2[[#This Row],['#]],Table1[[#Headers],[#Data]],9,FALSE))</f>
        <v>#REF!</v>
      </c>
      <c r="F41" s="105" t="e">
        <f>IF(VLOOKUP(Table2[[#This Row],['#]],Table1[[#Headers],[#Data]],10,FALSE)=0,"",VLOOKUP(Table2[[#This Row],['#]],Table1[[#Headers],[#Data]],10,FALSE))</f>
        <v>#REF!</v>
      </c>
      <c r="G41" s="105" t="e">
        <f>IF(VLOOKUP(Table2[[#This Row],['#]],Table1[[#Headers],[#Data]],11,FALSE)=0,"",VLOOKUP(Table2[[#This Row],['#]],Table1[[#Headers],[#Data]],11,FALSE))</f>
        <v>#REF!</v>
      </c>
      <c r="H41" s="105" t="e">
        <f>IF(VLOOKUP(Table2[[#This Row],['#]],Table1[[#Headers],[#Data]],12,FALSE)=0,"",VLOOKUP(Table2[[#This Row],['#]],Table1[[#Headers],[#Data]],12,FALSE))</f>
        <v>#REF!</v>
      </c>
      <c r="I41" s="105" t="e">
        <f>IF(VLOOKUP(Table2[[#This Row],['#]],Table1[[#Headers],[#Data]],13,FALSE)=0,"",VLOOKUP(Table2[[#This Row],['#]],Table1[[#Headers],[#Data]],13,FALSE))</f>
        <v>#REF!</v>
      </c>
      <c r="J41" s="106" t="e">
        <f>IF(VLOOKUP(Table2[[#This Row],['#]],Table1[[#Headers],[#Data]],14,FALSE)=0,"",VLOOKUP(Table2[[#This Row],['#]],Table1[[#Headers],[#Data]],14,FALSE))</f>
        <v>#REF!</v>
      </c>
      <c r="K41" s="106"/>
      <c r="L41" s="107" t="e">
        <f>+IF(VLOOKUP(Table2[[#This Row],['#]],Table1[[#Headers],[#Data]],19,FALSE)=0,"",VLOOKUP(Table2[[#This Row],['#]],Table1[[#Headers],[#Data]],19,FALSE))</f>
        <v>#REF!</v>
      </c>
      <c r="M41" s="104" t="e">
        <f>+IF(VLOOKUP(Table2[[#This Row],['#]],Table1[[#Headers],[#Data]],50,FALSE)=0,"",VLOOKUP(Table2[[#This Row],['#]],Table1[[#Headers],[#Data]],50,FALSE))</f>
        <v>#REF!</v>
      </c>
      <c r="N41" s="38"/>
    </row>
    <row r="42" spans="1:14" ht="50.1" customHeight="1">
      <c r="A42" s="102" t="e">
        <f>'CT Aligned Measure Set'!#REF!</f>
        <v>#REF!</v>
      </c>
      <c r="B42" s="103" t="e">
        <f>IF(VLOOKUP(Table2[[#This Row],['#]],Table1[[#Headers],[#Data]],2,FALSE)=0,"",VLOOKUP(Table2[[#This Row],['#]],Table1[[#Headers],[#Data]],2,FALSE))</f>
        <v>#REF!</v>
      </c>
      <c r="C42" s="103" t="e">
        <f>IF(VLOOKUP(Table2[[#This Row],['#]],Table1[[#Headers],[#Data]],3,FALSE)=0,"",VLOOKUP(Table2[[#This Row],['#]],Table1[[#Headers],[#Data]],3,FALSE))</f>
        <v>#REF!</v>
      </c>
      <c r="D42" s="104" t="e">
        <f>IF(VLOOKUP(Table2[[#This Row],['#]],Table1[[#Headers],[#Data]],5,FALSE)=0,"",VLOOKUP(Table2[[#This Row],['#]],Table1[[#Headers],[#Data]],5,FALSE))</f>
        <v>#REF!</v>
      </c>
      <c r="E42" s="105" t="e">
        <f>IF(VLOOKUP(Table2[[#This Row],['#]],Table1[[#Headers],[#Data]],9,FALSE)=0,"",VLOOKUP(Table2[[#This Row],['#]],Table1[[#Headers],[#Data]],9,FALSE))</f>
        <v>#REF!</v>
      </c>
      <c r="F42" s="105" t="e">
        <f>IF(VLOOKUP(Table2[[#This Row],['#]],Table1[[#Headers],[#Data]],10,FALSE)=0,"",VLOOKUP(Table2[[#This Row],['#]],Table1[[#Headers],[#Data]],10,FALSE))</f>
        <v>#REF!</v>
      </c>
      <c r="G42" s="105" t="e">
        <f>IF(VLOOKUP(Table2[[#This Row],['#]],Table1[[#Headers],[#Data]],11,FALSE)=0,"",VLOOKUP(Table2[[#This Row],['#]],Table1[[#Headers],[#Data]],11,FALSE))</f>
        <v>#REF!</v>
      </c>
      <c r="H42" s="105" t="e">
        <f>IF(VLOOKUP(Table2[[#This Row],['#]],Table1[[#Headers],[#Data]],12,FALSE)=0,"",VLOOKUP(Table2[[#This Row],['#]],Table1[[#Headers],[#Data]],12,FALSE))</f>
        <v>#REF!</v>
      </c>
      <c r="I42" s="105" t="e">
        <f>IF(VLOOKUP(Table2[[#This Row],['#]],Table1[[#Headers],[#Data]],13,FALSE)=0,"",VLOOKUP(Table2[[#This Row],['#]],Table1[[#Headers],[#Data]],13,FALSE))</f>
        <v>#REF!</v>
      </c>
      <c r="J42" s="106" t="e">
        <f>IF(VLOOKUP(Table2[[#This Row],['#]],Table1[[#Headers],[#Data]],14,FALSE)=0,"",VLOOKUP(Table2[[#This Row],['#]],Table1[[#Headers],[#Data]],14,FALSE))</f>
        <v>#REF!</v>
      </c>
      <c r="K42" s="106"/>
      <c r="L42" s="107" t="e">
        <f>+IF(VLOOKUP(Table2[[#This Row],['#]],Table1[[#Headers],[#Data]],19,FALSE)=0,"",VLOOKUP(Table2[[#This Row],['#]],Table1[[#Headers],[#Data]],19,FALSE))</f>
        <v>#REF!</v>
      </c>
      <c r="M42" s="104" t="e">
        <f>+IF(VLOOKUP(Table2[[#This Row],['#]],Table1[[#Headers],[#Data]],50,FALSE)=0,"",VLOOKUP(Table2[[#This Row],['#]],Table1[[#Headers],[#Data]],50,FALSE))</f>
        <v>#REF!</v>
      </c>
      <c r="N42" s="38"/>
    </row>
    <row r="43" spans="1:14" ht="50.1" customHeight="1">
      <c r="A43" s="102" t="e">
        <f>'CT Aligned Measure Set'!#REF!</f>
        <v>#REF!</v>
      </c>
      <c r="B43" s="103" t="e">
        <f>IF(VLOOKUP(Table2[[#This Row],['#]],Table1[[#Headers],[#Data]],2,FALSE)=0,"",VLOOKUP(Table2[[#This Row],['#]],Table1[[#Headers],[#Data]],2,FALSE))</f>
        <v>#REF!</v>
      </c>
      <c r="C43" s="103" t="e">
        <f>IF(VLOOKUP(Table2[[#This Row],['#]],Table1[[#Headers],[#Data]],3,FALSE)=0,"",VLOOKUP(Table2[[#This Row],['#]],Table1[[#Headers],[#Data]],3,FALSE))</f>
        <v>#REF!</v>
      </c>
      <c r="D43" s="104" t="e">
        <f>IF(VLOOKUP(Table2[[#This Row],['#]],Table1[[#Headers],[#Data]],5,FALSE)=0,"",VLOOKUP(Table2[[#This Row],['#]],Table1[[#Headers],[#Data]],5,FALSE))</f>
        <v>#REF!</v>
      </c>
      <c r="E43" s="105" t="e">
        <f>IF(VLOOKUP(Table2[[#This Row],['#]],Table1[[#Headers],[#Data]],9,FALSE)=0,"",VLOOKUP(Table2[[#This Row],['#]],Table1[[#Headers],[#Data]],9,FALSE))</f>
        <v>#REF!</v>
      </c>
      <c r="F43" s="105" t="e">
        <f>IF(VLOOKUP(Table2[[#This Row],['#]],Table1[[#Headers],[#Data]],10,FALSE)=0,"",VLOOKUP(Table2[[#This Row],['#]],Table1[[#Headers],[#Data]],10,FALSE))</f>
        <v>#REF!</v>
      </c>
      <c r="G43" s="105" t="e">
        <f>IF(VLOOKUP(Table2[[#This Row],['#]],Table1[[#Headers],[#Data]],11,FALSE)=0,"",VLOOKUP(Table2[[#This Row],['#]],Table1[[#Headers],[#Data]],11,FALSE))</f>
        <v>#REF!</v>
      </c>
      <c r="H43" s="105" t="e">
        <f>IF(VLOOKUP(Table2[[#This Row],['#]],Table1[[#Headers],[#Data]],12,FALSE)=0,"",VLOOKUP(Table2[[#This Row],['#]],Table1[[#Headers],[#Data]],12,FALSE))</f>
        <v>#REF!</v>
      </c>
      <c r="I43" s="105" t="e">
        <f>IF(VLOOKUP(Table2[[#This Row],['#]],Table1[[#Headers],[#Data]],13,FALSE)=0,"",VLOOKUP(Table2[[#This Row],['#]],Table1[[#Headers],[#Data]],13,FALSE))</f>
        <v>#REF!</v>
      </c>
      <c r="J43" s="106" t="e">
        <f>IF(VLOOKUP(Table2[[#This Row],['#]],Table1[[#Headers],[#Data]],14,FALSE)=0,"",VLOOKUP(Table2[[#This Row],['#]],Table1[[#Headers],[#Data]],14,FALSE))</f>
        <v>#REF!</v>
      </c>
      <c r="K43" s="106"/>
      <c r="L43" s="107" t="e">
        <f>+IF(VLOOKUP(Table2[[#This Row],['#]],Table1[[#Headers],[#Data]],19,FALSE)=0,"",VLOOKUP(Table2[[#This Row],['#]],Table1[[#Headers],[#Data]],19,FALSE))</f>
        <v>#REF!</v>
      </c>
      <c r="M43" s="104" t="e">
        <f>+IF(VLOOKUP(Table2[[#This Row],['#]],Table1[[#Headers],[#Data]],50,FALSE)=0,"",VLOOKUP(Table2[[#This Row],['#]],Table1[[#Headers],[#Data]],50,FALSE))</f>
        <v>#REF!</v>
      </c>
      <c r="N43" s="38"/>
    </row>
    <row r="44" spans="1:14" ht="50.1" customHeight="1">
      <c r="A44" s="102" t="e">
        <f>'CT Aligned Measure Set'!#REF!</f>
        <v>#REF!</v>
      </c>
      <c r="B44" s="103" t="e">
        <f>IF(VLOOKUP(Table2[[#This Row],['#]],Table1[[#Headers],[#Data]],2,FALSE)=0,"",VLOOKUP(Table2[[#This Row],['#]],Table1[[#Headers],[#Data]],2,FALSE))</f>
        <v>#REF!</v>
      </c>
      <c r="C44" s="103" t="e">
        <f>IF(VLOOKUP(Table2[[#This Row],['#]],Table1[[#Headers],[#Data]],3,FALSE)=0,"",VLOOKUP(Table2[[#This Row],['#]],Table1[[#Headers],[#Data]],3,FALSE))</f>
        <v>#REF!</v>
      </c>
      <c r="D44" s="104" t="e">
        <f>IF(VLOOKUP(Table2[[#This Row],['#]],Table1[[#Headers],[#Data]],5,FALSE)=0,"",VLOOKUP(Table2[[#This Row],['#]],Table1[[#Headers],[#Data]],5,FALSE))</f>
        <v>#REF!</v>
      </c>
      <c r="E44" s="105" t="e">
        <f>IF(VLOOKUP(Table2[[#This Row],['#]],Table1[[#Headers],[#Data]],9,FALSE)=0,"",VLOOKUP(Table2[[#This Row],['#]],Table1[[#Headers],[#Data]],9,FALSE))</f>
        <v>#REF!</v>
      </c>
      <c r="F44" s="105" t="e">
        <f>IF(VLOOKUP(Table2[[#This Row],['#]],Table1[[#Headers],[#Data]],10,FALSE)=0,"",VLOOKUP(Table2[[#This Row],['#]],Table1[[#Headers],[#Data]],10,FALSE))</f>
        <v>#REF!</v>
      </c>
      <c r="G44" s="105" t="e">
        <f>IF(VLOOKUP(Table2[[#This Row],['#]],Table1[[#Headers],[#Data]],11,FALSE)=0,"",VLOOKUP(Table2[[#This Row],['#]],Table1[[#Headers],[#Data]],11,FALSE))</f>
        <v>#REF!</v>
      </c>
      <c r="H44" s="105" t="e">
        <f>IF(VLOOKUP(Table2[[#This Row],['#]],Table1[[#Headers],[#Data]],12,FALSE)=0,"",VLOOKUP(Table2[[#This Row],['#]],Table1[[#Headers],[#Data]],12,FALSE))</f>
        <v>#REF!</v>
      </c>
      <c r="I44" s="105" t="e">
        <f>IF(VLOOKUP(Table2[[#This Row],['#]],Table1[[#Headers],[#Data]],13,FALSE)=0,"",VLOOKUP(Table2[[#This Row],['#]],Table1[[#Headers],[#Data]],13,FALSE))</f>
        <v>#REF!</v>
      </c>
      <c r="J44" s="106" t="e">
        <f>IF(VLOOKUP(Table2[[#This Row],['#]],Table1[[#Headers],[#Data]],14,FALSE)=0,"",VLOOKUP(Table2[[#This Row],['#]],Table1[[#Headers],[#Data]],14,FALSE))</f>
        <v>#REF!</v>
      </c>
      <c r="K44" s="106"/>
      <c r="L44" s="107" t="e">
        <f>+IF(VLOOKUP(Table2[[#This Row],['#]],Table1[[#Headers],[#Data]],19,FALSE)=0,"",VLOOKUP(Table2[[#This Row],['#]],Table1[[#Headers],[#Data]],19,FALSE))</f>
        <v>#REF!</v>
      </c>
      <c r="M44" s="104" t="e">
        <f>+IF(VLOOKUP(Table2[[#This Row],['#]],Table1[[#Headers],[#Data]],50,FALSE)=0,"",VLOOKUP(Table2[[#This Row],['#]],Table1[[#Headers],[#Data]],50,FALSE))</f>
        <v>#REF!</v>
      </c>
      <c r="N44" s="38"/>
    </row>
    <row r="45" spans="1:14" ht="50.1" customHeight="1">
      <c r="A45" s="102" t="e">
        <f>'CT Aligned Measure Set'!#REF!</f>
        <v>#REF!</v>
      </c>
      <c r="B45" s="103" t="e">
        <f>IF(VLOOKUP(Table2[[#This Row],['#]],Table1[[#Headers],[#Data]],2,FALSE)=0,"",VLOOKUP(Table2[[#This Row],['#]],Table1[[#Headers],[#Data]],2,FALSE))</f>
        <v>#REF!</v>
      </c>
      <c r="C45" s="103" t="e">
        <f>IF(VLOOKUP(Table2[[#This Row],['#]],Table1[[#Headers],[#Data]],3,FALSE)=0,"",VLOOKUP(Table2[[#This Row],['#]],Table1[[#Headers],[#Data]],3,FALSE))</f>
        <v>#REF!</v>
      </c>
      <c r="D45" s="104" t="e">
        <f>IF(VLOOKUP(Table2[[#This Row],['#]],Table1[[#Headers],[#Data]],5,FALSE)=0,"",VLOOKUP(Table2[[#This Row],['#]],Table1[[#Headers],[#Data]],5,FALSE))</f>
        <v>#REF!</v>
      </c>
      <c r="E45" s="105" t="e">
        <f>IF(VLOOKUP(Table2[[#This Row],['#]],Table1[[#Headers],[#Data]],9,FALSE)=0,"",VLOOKUP(Table2[[#This Row],['#]],Table1[[#Headers],[#Data]],9,FALSE))</f>
        <v>#REF!</v>
      </c>
      <c r="F45" s="105" t="e">
        <f>IF(VLOOKUP(Table2[[#This Row],['#]],Table1[[#Headers],[#Data]],10,FALSE)=0,"",VLOOKUP(Table2[[#This Row],['#]],Table1[[#Headers],[#Data]],10,FALSE))</f>
        <v>#REF!</v>
      </c>
      <c r="G45" s="105" t="e">
        <f>IF(VLOOKUP(Table2[[#This Row],['#]],Table1[[#Headers],[#Data]],11,FALSE)=0,"",VLOOKUP(Table2[[#This Row],['#]],Table1[[#Headers],[#Data]],11,FALSE))</f>
        <v>#REF!</v>
      </c>
      <c r="H45" s="105" t="e">
        <f>IF(VLOOKUP(Table2[[#This Row],['#]],Table1[[#Headers],[#Data]],12,FALSE)=0,"",VLOOKUP(Table2[[#This Row],['#]],Table1[[#Headers],[#Data]],12,FALSE))</f>
        <v>#REF!</v>
      </c>
      <c r="I45" s="105" t="e">
        <f>IF(VLOOKUP(Table2[[#This Row],['#]],Table1[[#Headers],[#Data]],13,FALSE)=0,"",VLOOKUP(Table2[[#This Row],['#]],Table1[[#Headers],[#Data]],13,FALSE))</f>
        <v>#REF!</v>
      </c>
      <c r="J45" s="106" t="e">
        <f>IF(VLOOKUP(Table2[[#This Row],['#]],Table1[[#Headers],[#Data]],14,FALSE)=0,"",VLOOKUP(Table2[[#This Row],['#]],Table1[[#Headers],[#Data]],14,FALSE))</f>
        <v>#REF!</v>
      </c>
      <c r="K45" s="106"/>
      <c r="L45" s="107" t="e">
        <f>+IF(VLOOKUP(Table2[[#This Row],['#]],Table1[[#Headers],[#Data]],19,FALSE)=0,"",VLOOKUP(Table2[[#This Row],['#]],Table1[[#Headers],[#Data]],19,FALSE))</f>
        <v>#REF!</v>
      </c>
      <c r="M45" s="104" t="e">
        <f>+IF(VLOOKUP(Table2[[#This Row],['#]],Table1[[#Headers],[#Data]],50,FALSE)=0,"",VLOOKUP(Table2[[#This Row],['#]],Table1[[#Headers],[#Data]],50,FALSE))</f>
        <v>#REF!</v>
      </c>
      <c r="N45" s="38"/>
    </row>
    <row r="46" spans="1:14" ht="50.1" customHeight="1">
      <c r="A46" s="102" t="e">
        <f>'CT Aligned Measure Set'!#REF!</f>
        <v>#REF!</v>
      </c>
      <c r="B46" s="103" t="e">
        <f>IF(VLOOKUP(Table2[[#This Row],['#]],Table1[[#Headers],[#Data]],2,FALSE)=0,"",VLOOKUP(Table2[[#This Row],['#]],Table1[[#Headers],[#Data]],2,FALSE))</f>
        <v>#REF!</v>
      </c>
      <c r="C46" s="103" t="e">
        <f>IF(VLOOKUP(Table2[[#This Row],['#]],Table1[[#Headers],[#Data]],3,FALSE)=0,"",VLOOKUP(Table2[[#This Row],['#]],Table1[[#Headers],[#Data]],3,FALSE))</f>
        <v>#REF!</v>
      </c>
      <c r="D46" s="104" t="e">
        <f>IF(VLOOKUP(Table2[[#This Row],['#]],Table1[[#Headers],[#Data]],5,FALSE)=0,"",VLOOKUP(Table2[[#This Row],['#]],Table1[[#Headers],[#Data]],5,FALSE))</f>
        <v>#REF!</v>
      </c>
      <c r="E46" s="105" t="e">
        <f>IF(VLOOKUP(Table2[[#This Row],['#]],Table1[[#Headers],[#Data]],9,FALSE)=0,"",VLOOKUP(Table2[[#This Row],['#]],Table1[[#Headers],[#Data]],9,FALSE))</f>
        <v>#REF!</v>
      </c>
      <c r="F46" s="105" t="e">
        <f>IF(VLOOKUP(Table2[[#This Row],['#]],Table1[[#Headers],[#Data]],10,FALSE)=0,"",VLOOKUP(Table2[[#This Row],['#]],Table1[[#Headers],[#Data]],10,FALSE))</f>
        <v>#REF!</v>
      </c>
      <c r="G46" s="105" t="e">
        <f>IF(VLOOKUP(Table2[[#This Row],['#]],Table1[[#Headers],[#Data]],11,FALSE)=0,"",VLOOKUP(Table2[[#This Row],['#]],Table1[[#Headers],[#Data]],11,FALSE))</f>
        <v>#REF!</v>
      </c>
      <c r="H46" s="105" t="e">
        <f>IF(VLOOKUP(Table2[[#This Row],['#]],Table1[[#Headers],[#Data]],12,FALSE)=0,"",VLOOKUP(Table2[[#This Row],['#]],Table1[[#Headers],[#Data]],12,FALSE))</f>
        <v>#REF!</v>
      </c>
      <c r="I46" s="105" t="e">
        <f>IF(VLOOKUP(Table2[[#This Row],['#]],Table1[[#Headers],[#Data]],13,FALSE)=0,"",VLOOKUP(Table2[[#This Row],['#]],Table1[[#Headers],[#Data]],13,FALSE))</f>
        <v>#REF!</v>
      </c>
      <c r="J46" s="106" t="e">
        <f>IF(VLOOKUP(Table2[[#This Row],['#]],Table1[[#Headers],[#Data]],14,FALSE)=0,"",VLOOKUP(Table2[[#This Row],['#]],Table1[[#Headers],[#Data]],14,FALSE))</f>
        <v>#REF!</v>
      </c>
      <c r="K46" s="106"/>
      <c r="L46" s="107" t="e">
        <f>+IF(VLOOKUP(Table2[[#This Row],['#]],Table1[[#Headers],[#Data]],19,FALSE)=0,"",VLOOKUP(Table2[[#This Row],['#]],Table1[[#Headers],[#Data]],19,FALSE))</f>
        <v>#REF!</v>
      </c>
      <c r="M46" s="104" t="e">
        <f>+IF(VLOOKUP(Table2[[#This Row],['#]],Table1[[#Headers],[#Data]],50,FALSE)=0,"",VLOOKUP(Table2[[#This Row],['#]],Table1[[#Headers],[#Data]],50,FALSE))</f>
        <v>#REF!</v>
      </c>
      <c r="N46" s="38"/>
    </row>
    <row r="47" spans="1:14" ht="50.1" customHeight="1">
      <c r="A47" s="102" t="e">
        <f>'CT Aligned Measure Set'!#REF!</f>
        <v>#REF!</v>
      </c>
      <c r="B47" s="103" t="e">
        <f>IF(VLOOKUP(Table2[[#This Row],['#]],Table1[[#Headers],[#Data]],2,FALSE)=0,"",VLOOKUP(Table2[[#This Row],['#]],Table1[[#Headers],[#Data]],2,FALSE))</f>
        <v>#REF!</v>
      </c>
      <c r="C47" s="103" t="e">
        <f>IF(VLOOKUP(Table2[[#This Row],['#]],Table1[[#Headers],[#Data]],3,FALSE)=0,"",VLOOKUP(Table2[[#This Row],['#]],Table1[[#Headers],[#Data]],3,FALSE))</f>
        <v>#REF!</v>
      </c>
      <c r="D47" s="104" t="e">
        <f>IF(VLOOKUP(Table2[[#This Row],['#]],Table1[[#Headers],[#Data]],5,FALSE)=0,"",VLOOKUP(Table2[[#This Row],['#]],Table1[[#Headers],[#Data]],5,FALSE))</f>
        <v>#REF!</v>
      </c>
      <c r="E47" s="105" t="e">
        <f>IF(VLOOKUP(Table2[[#This Row],['#]],Table1[[#Headers],[#Data]],9,FALSE)=0,"",VLOOKUP(Table2[[#This Row],['#]],Table1[[#Headers],[#Data]],9,FALSE))</f>
        <v>#REF!</v>
      </c>
      <c r="F47" s="105" t="e">
        <f>IF(VLOOKUP(Table2[[#This Row],['#]],Table1[[#Headers],[#Data]],10,FALSE)=0,"",VLOOKUP(Table2[[#This Row],['#]],Table1[[#Headers],[#Data]],10,FALSE))</f>
        <v>#REF!</v>
      </c>
      <c r="G47" s="105" t="e">
        <f>IF(VLOOKUP(Table2[[#This Row],['#]],Table1[[#Headers],[#Data]],11,FALSE)=0,"",VLOOKUP(Table2[[#This Row],['#]],Table1[[#Headers],[#Data]],11,FALSE))</f>
        <v>#REF!</v>
      </c>
      <c r="H47" s="105" t="e">
        <f>IF(VLOOKUP(Table2[[#This Row],['#]],Table1[[#Headers],[#Data]],12,FALSE)=0,"",VLOOKUP(Table2[[#This Row],['#]],Table1[[#Headers],[#Data]],12,FALSE))</f>
        <v>#REF!</v>
      </c>
      <c r="I47" s="105" t="e">
        <f>IF(VLOOKUP(Table2[[#This Row],['#]],Table1[[#Headers],[#Data]],13,FALSE)=0,"",VLOOKUP(Table2[[#This Row],['#]],Table1[[#Headers],[#Data]],13,FALSE))</f>
        <v>#REF!</v>
      </c>
      <c r="J47" s="106" t="e">
        <f>IF(VLOOKUP(Table2[[#This Row],['#]],Table1[[#Headers],[#Data]],14,FALSE)=0,"",VLOOKUP(Table2[[#This Row],['#]],Table1[[#Headers],[#Data]],14,FALSE))</f>
        <v>#REF!</v>
      </c>
      <c r="K47" s="106"/>
      <c r="L47" s="107" t="e">
        <f>+IF(VLOOKUP(Table2[[#This Row],['#]],Table1[[#Headers],[#Data]],19,FALSE)=0,"",VLOOKUP(Table2[[#This Row],['#]],Table1[[#Headers],[#Data]],19,FALSE))</f>
        <v>#REF!</v>
      </c>
      <c r="M47" s="104" t="e">
        <f>+IF(VLOOKUP(Table2[[#This Row],['#]],Table1[[#Headers],[#Data]],50,FALSE)=0,"",VLOOKUP(Table2[[#This Row],['#]],Table1[[#Headers],[#Data]],50,FALSE))</f>
        <v>#REF!</v>
      </c>
      <c r="N47" s="38"/>
    </row>
    <row r="48" spans="1:14" ht="50.1" customHeight="1">
      <c r="A48" s="102" t="e">
        <f>'CT Aligned Measure Set'!#REF!</f>
        <v>#REF!</v>
      </c>
      <c r="B48" s="103" t="e">
        <f>IF(VLOOKUP(Table2[[#This Row],['#]],Table1[[#Headers],[#Data]],2,FALSE)=0,"",VLOOKUP(Table2[[#This Row],['#]],Table1[[#Headers],[#Data]],2,FALSE))</f>
        <v>#REF!</v>
      </c>
      <c r="C48" s="103" t="e">
        <f>IF(VLOOKUP(Table2[[#This Row],['#]],Table1[[#Headers],[#Data]],3,FALSE)=0,"",VLOOKUP(Table2[[#This Row],['#]],Table1[[#Headers],[#Data]],3,FALSE))</f>
        <v>#REF!</v>
      </c>
      <c r="D48" s="104" t="e">
        <f>IF(VLOOKUP(Table2[[#This Row],['#]],Table1[[#Headers],[#Data]],5,FALSE)=0,"",VLOOKUP(Table2[[#This Row],['#]],Table1[[#Headers],[#Data]],5,FALSE))</f>
        <v>#REF!</v>
      </c>
      <c r="E48" s="105" t="e">
        <f>IF(VLOOKUP(Table2[[#This Row],['#]],Table1[[#Headers],[#Data]],9,FALSE)=0,"",VLOOKUP(Table2[[#This Row],['#]],Table1[[#Headers],[#Data]],9,FALSE))</f>
        <v>#REF!</v>
      </c>
      <c r="F48" s="105" t="e">
        <f>IF(VLOOKUP(Table2[[#This Row],['#]],Table1[[#Headers],[#Data]],10,FALSE)=0,"",VLOOKUP(Table2[[#This Row],['#]],Table1[[#Headers],[#Data]],10,FALSE))</f>
        <v>#REF!</v>
      </c>
      <c r="G48" s="105" t="e">
        <f>IF(VLOOKUP(Table2[[#This Row],['#]],Table1[[#Headers],[#Data]],11,FALSE)=0,"",VLOOKUP(Table2[[#This Row],['#]],Table1[[#Headers],[#Data]],11,FALSE))</f>
        <v>#REF!</v>
      </c>
      <c r="H48" s="105" t="e">
        <f>IF(VLOOKUP(Table2[[#This Row],['#]],Table1[[#Headers],[#Data]],12,FALSE)=0,"",VLOOKUP(Table2[[#This Row],['#]],Table1[[#Headers],[#Data]],12,FALSE))</f>
        <v>#REF!</v>
      </c>
      <c r="I48" s="105" t="e">
        <f>IF(VLOOKUP(Table2[[#This Row],['#]],Table1[[#Headers],[#Data]],13,FALSE)=0,"",VLOOKUP(Table2[[#This Row],['#]],Table1[[#Headers],[#Data]],13,FALSE))</f>
        <v>#REF!</v>
      </c>
      <c r="J48" s="106" t="e">
        <f>IF(VLOOKUP(Table2[[#This Row],['#]],Table1[[#Headers],[#Data]],14,FALSE)=0,"",VLOOKUP(Table2[[#This Row],['#]],Table1[[#Headers],[#Data]],14,FALSE))</f>
        <v>#REF!</v>
      </c>
      <c r="K48" s="106"/>
      <c r="L48" s="107" t="e">
        <f>+IF(VLOOKUP(Table2[[#This Row],['#]],Table1[[#Headers],[#Data]],19,FALSE)=0,"",VLOOKUP(Table2[[#This Row],['#]],Table1[[#Headers],[#Data]],19,FALSE))</f>
        <v>#REF!</v>
      </c>
      <c r="M48" s="104" t="e">
        <f>+IF(VLOOKUP(Table2[[#This Row],['#]],Table1[[#Headers],[#Data]],50,FALSE)=0,"",VLOOKUP(Table2[[#This Row],['#]],Table1[[#Headers],[#Data]],50,FALSE))</f>
        <v>#REF!</v>
      </c>
      <c r="N48" s="38"/>
    </row>
    <row r="49" spans="1:14" ht="50.1" customHeight="1">
      <c r="A49" s="102" t="e">
        <f>'CT Aligned Measure Set'!#REF!</f>
        <v>#REF!</v>
      </c>
      <c r="B49" s="103" t="e">
        <f>IF(VLOOKUP(Table2[[#This Row],['#]],Table1[[#Headers],[#Data]],2,FALSE)=0,"",VLOOKUP(Table2[[#This Row],['#]],Table1[[#Headers],[#Data]],2,FALSE))</f>
        <v>#REF!</v>
      </c>
      <c r="C49" s="103" t="e">
        <f>IF(VLOOKUP(Table2[[#This Row],['#]],Table1[[#Headers],[#Data]],3,FALSE)=0,"",VLOOKUP(Table2[[#This Row],['#]],Table1[[#Headers],[#Data]],3,FALSE))</f>
        <v>#REF!</v>
      </c>
      <c r="D49" s="104" t="e">
        <f>IF(VLOOKUP(Table2[[#This Row],['#]],Table1[[#Headers],[#Data]],5,FALSE)=0,"",VLOOKUP(Table2[[#This Row],['#]],Table1[[#Headers],[#Data]],5,FALSE))</f>
        <v>#REF!</v>
      </c>
      <c r="E49" s="105" t="e">
        <f>IF(VLOOKUP(Table2[[#This Row],['#]],Table1[[#Headers],[#Data]],9,FALSE)=0,"",VLOOKUP(Table2[[#This Row],['#]],Table1[[#Headers],[#Data]],9,FALSE))</f>
        <v>#REF!</v>
      </c>
      <c r="F49" s="105" t="e">
        <f>IF(VLOOKUP(Table2[[#This Row],['#]],Table1[[#Headers],[#Data]],10,FALSE)=0,"",VLOOKUP(Table2[[#This Row],['#]],Table1[[#Headers],[#Data]],10,FALSE))</f>
        <v>#REF!</v>
      </c>
      <c r="G49" s="105" t="e">
        <f>IF(VLOOKUP(Table2[[#This Row],['#]],Table1[[#Headers],[#Data]],11,FALSE)=0,"",VLOOKUP(Table2[[#This Row],['#]],Table1[[#Headers],[#Data]],11,FALSE))</f>
        <v>#REF!</v>
      </c>
      <c r="H49" s="105" t="e">
        <f>IF(VLOOKUP(Table2[[#This Row],['#]],Table1[[#Headers],[#Data]],12,FALSE)=0,"",VLOOKUP(Table2[[#This Row],['#]],Table1[[#Headers],[#Data]],12,FALSE))</f>
        <v>#REF!</v>
      </c>
      <c r="I49" s="105" t="e">
        <f>IF(VLOOKUP(Table2[[#This Row],['#]],Table1[[#Headers],[#Data]],13,FALSE)=0,"",VLOOKUP(Table2[[#This Row],['#]],Table1[[#Headers],[#Data]],13,FALSE))</f>
        <v>#REF!</v>
      </c>
      <c r="J49" s="106" t="e">
        <f>IF(VLOOKUP(Table2[[#This Row],['#]],Table1[[#Headers],[#Data]],14,FALSE)=0,"",VLOOKUP(Table2[[#This Row],['#]],Table1[[#Headers],[#Data]],14,FALSE))</f>
        <v>#REF!</v>
      </c>
      <c r="K49" s="106"/>
      <c r="L49" s="107" t="e">
        <f>+IF(VLOOKUP(Table2[[#This Row],['#]],Table1[[#Headers],[#Data]],19,FALSE)=0,"",VLOOKUP(Table2[[#This Row],['#]],Table1[[#Headers],[#Data]],19,FALSE))</f>
        <v>#REF!</v>
      </c>
      <c r="M49" s="104" t="e">
        <f>+IF(VLOOKUP(Table2[[#This Row],['#]],Table1[[#Headers],[#Data]],50,FALSE)=0,"",VLOOKUP(Table2[[#This Row],['#]],Table1[[#Headers],[#Data]],50,FALSE))</f>
        <v>#REF!</v>
      </c>
      <c r="N49" s="38"/>
    </row>
    <row r="50" spans="1:14" ht="50.1" customHeight="1">
      <c r="A50" s="102" t="e">
        <f>'CT Aligned Measure Set'!#REF!</f>
        <v>#REF!</v>
      </c>
      <c r="B50" s="103" t="e">
        <f>IF(VLOOKUP(Table2[[#This Row],['#]],Table1[[#Headers],[#Data]],2,FALSE)=0,"",VLOOKUP(Table2[[#This Row],['#]],Table1[[#Headers],[#Data]],2,FALSE))</f>
        <v>#REF!</v>
      </c>
      <c r="C50" s="103" t="e">
        <f>IF(VLOOKUP(Table2[[#This Row],['#]],Table1[[#Headers],[#Data]],3,FALSE)=0,"",VLOOKUP(Table2[[#This Row],['#]],Table1[[#Headers],[#Data]],3,FALSE))</f>
        <v>#REF!</v>
      </c>
      <c r="D50" s="104" t="e">
        <f>IF(VLOOKUP(Table2[[#This Row],['#]],Table1[[#Headers],[#Data]],5,FALSE)=0,"",VLOOKUP(Table2[[#This Row],['#]],Table1[[#Headers],[#Data]],5,FALSE))</f>
        <v>#REF!</v>
      </c>
      <c r="E50" s="105" t="e">
        <f>IF(VLOOKUP(Table2[[#This Row],['#]],Table1[[#Headers],[#Data]],9,FALSE)=0,"",VLOOKUP(Table2[[#This Row],['#]],Table1[[#Headers],[#Data]],9,FALSE))</f>
        <v>#REF!</v>
      </c>
      <c r="F50" s="105" t="e">
        <f>IF(VLOOKUP(Table2[[#This Row],['#]],Table1[[#Headers],[#Data]],10,FALSE)=0,"",VLOOKUP(Table2[[#This Row],['#]],Table1[[#Headers],[#Data]],10,FALSE))</f>
        <v>#REF!</v>
      </c>
      <c r="G50" s="105" t="e">
        <f>IF(VLOOKUP(Table2[[#This Row],['#]],Table1[[#Headers],[#Data]],11,FALSE)=0,"",VLOOKUP(Table2[[#This Row],['#]],Table1[[#Headers],[#Data]],11,FALSE))</f>
        <v>#REF!</v>
      </c>
      <c r="H50" s="105" t="e">
        <f>IF(VLOOKUP(Table2[[#This Row],['#]],Table1[[#Headers],[#Data]],12,FALSE)=0,"",VLOOKUP(Table2[[#This Row],['#]],Table1[[#Headers],[#Data]],12,FALSE))</f>
        <v>#REF!</v>
      </c>
      <c r="I50" s="105" t="e">
        <f>IF(VLOOKUP(Table2[[#This Row],['#]],Table1[[#Headers],[#Data]],13,FALSE)=0,"",VLOOKUP(Table2[[#This Row],['#]],Table1[[#Headers],[#Data]],13,FALSE))</f>
        <v>#REF!</v>
      </c>
      <c r="J50" s="106" t="e">
        <f>IF(VLOOKUP(Table2[[#This Row],['#]],Table1[[#Headers],[#Data]],14,FALSE)=0,"",VLOOKUP(Table2[[#This Row],['#]],Table1[[#Headers],[#Data]],14,FALSE))</f>
        <v>#REF!</v>
      </c>
      <c r="K50" s="106"/>
      <c r="L50" s="107" t="e">
        <f>+IF(VLOOKUP(Table2[[#This Row],['#]],Table1[[#Headers],[#Data]],19,FALSE)=0,"",VLOOKUP(Table2[[#This Row],['#]],Table1[[#Headers],[#Data]],19,FALSE))</f>
        <v>#REF!</v>
      </c>
      <c r="M50" s="104" t="e">
        <f>+IF(VLOOKUP(Table2[[#This Row],['#]],Table1[[#Headers],[#Data]],50,FALSE)=0,"",VLOOKUP(Table2[[#This Row],['#]],Table1[[#Headers],[#Data]],50,FALSE))</f>
        <v>#REF!</v>
      </c>
      <c r="N50" s="38"/>
    </row>
    <row r="51" spans="1:14" ht="50.1" customHeight="1">
      <c r="A51" s="102" t="e">
        <f>'CT Aligned Measure Set'!#REF!</f>
        <v>#REF!</v>
      </c>
      <c r="B51" s="103" t="e">
        <f>IF(VLOOKUP(Table2[[#This Row],['#]],Table1[[#Headers],[#Data]],2,FALSE)=0,"",VLOOKUP(Table2[[#This Row],['#]],Table1[[#Headers],[#Data]],2,FALSE))</f>
        <v>#REF!</v>
      </c>
      <c r="C51" s="103" t="e">
        <f>IF(VLOOKUP(Table2[[#This Row],['#]],Table1[[#Headers],[#Data]],3,FALSE)=0,"",VLOOKUP(Table2[[#This Row],['#]],Table1[[#Headers],[#Data]],3,FALSE))</f>
        <v>#REF!</v>
      </c>
      <c r="D51" s="104" t="e">
        <f>IF(VLOOKUP(Table2[[#This Row],['#]],Table1[[#Headers],[#Data]],5,FALSE)=0,"",VLOOKUP(Table2[[#This Row],['#]],Table1[[#Headers],[#Data]],5,FALSE))</f>
        <v>#REF!</v>
      </c>
      <c r="E51" s="105" t="e">
        <f>IF(VLOOKUP(Table2[[#This Row],['#]],Table1[[#Headers],[#Data]],9,FALSE)=0,"",VLOOKUP(Table2[[#This Row],['#]],Table1[[#Headers],[#Data]],9,FALSE))</f>
        <v>#REF!</v>
      </c>
      <c r="F51" s="105" t="e">
        <f>IF(VLOOKUP(Table2[[#This Row],['#]],Table1[[#Headers],[#Data]],10,FALSE)=0,"",VLOOKUP(Table2[[#This Row],['#]],Table1[[#Headers],[#Data]],10,FALSE))</f>
        <v>#REF!</v>
      </c>
      <c r="G51" s="105" t="e">
        <f>IF(VLOOKUP(Table2[[#This Row],['#]],Table1[[#Headers],[#Data]],11,FALSE)=0,"",VLOOKUP(Table2[[#This Row],['#]],Table1[[#Headers],[#Data]],11,FALSE))</f>
        <v>#REF!</v>
      </c>
      <c r="H51" s="105" t="e">
        <f>IF(VLOOKUP(Table2[[#This Row],['#]],Table1[[#Headers],[#Data]],12,FALSE)=0,"",VLOOKUP(Table2[[#This Row],['#]],Table1[[#Headers],[#Data]],12,FALSE))</f>
        <v>#REF!</v>
      </c>
      <c r="I51" s="105" t="e">
        <f>IF(VLOOKUP(Table2[[#This Row],['#]],Table1[[#Headers],[#Data]],13,FALSE)=0,"",VLOOKUP(Table2[[#This Row],['#]],Table1[[#Headers],[#Data]],13,FALSE))</f>
        <v>#REF!</v>
      </c>
      <c r="J51" s="106" t="e">
        <f>IF(VLOOKUP(Table2[[#This Row],['#]],Table1[[#Headers],[#Data]],14,FALSE)=0,"",VLOOKUP(Table2[[#This Row],['#]],Table1[[#Headers],[#Data]],14,FALSE))</f>
        <v>#REF!</v>
      </c>
      <c r="K51" s="106"/>
      <c r="L51" s="107" t="e">
        <f>+IF(VLOOKUP(Table2[[#This Row],['#]],Table1[[#Headers],[#Data]],19,FALSE)=0,"",VLOOKUP(Table2[[#This Row],['#]],Table1[[#Headers],[#Data]],19,FALSE))</f>
        <v>#REF!</v>
      </c>
      <c r="M51" s="104" t="e">
        <f>+IF(VLOOKUP(Table2[[#This Row],['#]],Table1[[#Headers],[#Data]],50,FALSE)=0,"",VLOOKUP(Table2[[#This Row],['#]],Table1[[#Headers],[#Data]],50,FALSE))</f>
        <v>#REF!</v>
      </c>
      <c r="N51" s="38"/>
    </row>
    <row r="52" spans="1:14" ht="50.1" customHeight="1">
      <c r="A52" s="102" t="e">
        <f>'CT Aligned Measure Set'!#REF!</f>
        <v>#REF!</v>
      </c>
      <c r="B52" s="103" t="e">
        <f>IF(VLOOKUP(Table2[[#This Row],['#]],Table1[[#Headers],[#Data]],2,FALSE)=0,"",VLOOKUP(Table2[[#This Row],['#]],Table1[[#Headers],[#Data]],2,FALSE))</f>
        <v>#REF!</v>
      </c>
      <c r="C52" s="103" t="e">
        <f>IF(VLOOKUP(Table2[[#This Row],['#]],Table1[[#Headers],[#Data]],3,FALSE)=0,"",VLOOKUP(Table2[[#This Row],['#]],Table1[[#Headers],[#Data]],3,FALSE))</f>
        <v>#REF!</v>
      </c>
      <c r="D52" s="104" t="e">
        <f>IF(VLOOKUP(Table2[[#This Row],['#]],Table1[[#Headers],[#Data]],5,FALSE)=0,"",VLOOKUP(Table2[[#This Row],['#]],Table1[[#Headers],[#Data]],5,FALSE))</f>
        <v>#REF!</v>
      </c>
      <c r="E52" s="105" t="e">
        <f>IF(VLOOKUP(Table2[[#This Row],['#]],Table1[[#Headers],[#Data]],9,FALSE)=0,"",VLOOKUP(Table2[[#This Row],['#]],Table1[[#Headers],[#Data]],9,FALSE))</f>
        <v>#REF!</v>
      </c>
      <c r="F52" s="105" t="e">
        <f>IF(VLOOKUP(Table2[[#This Row],['#]],Table1[[#Headers],[#Data]],10,FALSE)=0,"",VLOOKUP(Table2[[#This Row],['#]],Table1[[#Headers],[#Data]],10,FALSE))</f>
        <v>#REF!</v>
      </c>
      <c r="G52" s="105" t="e">
        <f>IF(VLOOKUP(Table2[[#This Row],['#]],Table1[[#Headers],[#Data]],11,FALSE)=0,"",VLOOKUP(Table2[[#This Row],['#]],Table1[[#Headers],[#Data]],11,FALSE))</f>
        <v>#REF!</v>
      </c>
      <c r="H52" s="105" t="e">
        <f>IF(VLOOKUP(Table2[[#This Row],['#]],Table1[[#Headers],[#Data]],12,FALSE)=0,"",VLOOKUP(Table2[[#This Row],['#]],Table1[[#Headers],[#Data]],12,FALSE))</f>
        <v>#REF!</v>
      </c>
      <c r="I52" s="105" t="e">
        <f>IF(VLOOKUP(Table2[[#This Row],['#]],Table1[[#Headers],[#Data]],13,FALSE)=0,"",VLOOKUP(Table2[[#This Row],['#]],Table1[[#Headers],[#Data]],13,FALSE))</f>
        <v>#REF!</v>
      </c>
      <c r="J52" s="106" t="e">
        <f>IF(VLOOKUP(Table2[[#This Row],['#]],Table1[[#Headers],[#Data]],14,FALSE)=0,"",VLOOKUP(Table2[[#This Row],['#]],Table1[[#Headers],[#Data]],14,FALSE))</f>
        <v>#REF!</v>
      </c>
      <c r="K52" s="106"/>
      <c r="L52" s="107" t="e">
        <f>+IF(VLOOKUP(Table2[[#This Row],['#]],Table1[[#Headers],[#Data]],19,FALSE)=0,"",VLOOKUP(Table2[[#This Row],['#]],Table1[[#Headers],[#Data]],19,FALSE))</f>
        <v>#REF!</v>
      </c>
      <c r="M52" s="104" t="e">
        <f>+IF(VLOOKUP(Table2[[#This Row],['#]],Table1[[#Headers],[#Data]],50,FALSE)=0,"",VLOOKUP(Table2[[#This Row],['#]],Table1[[#Headers],[#Data]],50,FALSE))</f>
        <v>#REF!</v>
      </c>
      <c r="N52" s="38"/>
    </row>
    <row r="53" spans="1:14" ht="50.1" customHeight="1">
      <c r="A53" s="102" t="e">
        <f>'CT Aligned Measure Set'!#REF!</f>
        <v>#REF!</v>
      </c>
      <c r="B53" s="103" t="e">
        <f>IF(VLOOKUP(Table2[[#This Row],['#]],Table1[[#Headers],[#Data]],2,FALSE)=0,"",VLOOKUP(Table2[[#This Row],['#]],Table1[[#Headers],[#Data]],2,FALSE))</f>
        <v>#REF!</v>
      </c>
      <c r="C53" s="103" t="e">
        <f>IF(VLOOKUP(Table2[[#This Row],['#]],Table1[[#Headers],[#Data]],3,FALSE)=0,"",VLOOKUP(Table2[[#This Row],['#]],Table1[[#Headers],[#Data]],3,FALSE))</f>
        <v>#REF!</v>
      </c>
      <c r="D53" s="104" t="e">
        <f>IF(VLOOKUP(Table2[[#This Row],['#]],Table1[[#Headers],[#Data]],5,FALSE)=0,"",VLOOKUP(Table2[[#This Row],['#]],Table1[[#Headers],[#Data]],5,FALSE))</f>
        <v>#REF!</v>
      </c>
      <c r="E53" s="105" t="e">
        <f>IF(VLOOKUP(Table2[[#This Row],['#]],Table1[[#Headers],[#Data]],9,FALSE)=0,"",VLOOKUP(Table2[[#This Row],['#]],Table1[[#Headers],[#Data]],9,FALSE))</f>
        <v>#REF!</v>
      </c>
      <c r="F53" s="105" t="e">
        <f>IF(VLOOKUP(Table2[[#This Row],['#]],Table1[[#Headers],[#Data]],10,FALSE)=0,"",VLOOKUP(Table2[[#This Row],['#]],Table1[[#Headers],[#Data]],10,FALSE))</f>
        <v>#REF!</v>
      </c>
      <c r="G53" s="105" t="e">
        <f>IF(VLOOKUP(Table2[[#This Row],['#]],Table1[[#Headers],[#Data]],11,FALSE)=0,"",VLOOKUP(Table2[[#This Row],['#]],Table1[[#Headers],[#Data]],11,FALSE))</f>
        <v>#REF!</v>
      </c>
      <c r="H53" s="105" t="e">
        <f>IF(VLOOKUP(Table2[[#This Row],['#]],Table1[[#Headers],[#Data]],12,FALSE)=0,"",VLOOKUP(Table2[[#This Row],['#]],Table1[[#Headers],[#Data]],12,FALSE))</f>
        <v>#REF!</v>
      </c>
      <c r="I53" s="105" t="e">
        <f>IF(VLOOKUP(Table2[[#This Row],['#]],Table1[[#Headers],[#Data]],13,FALSE)=0,"",VLOOKUP(Table2[[#This Row],['#]],Table1[[#Headers],[#Data]],13,FALSE))</f>
        <v>#REF!</v>
      </c>
      <c r="J53" s="106" t="e">
        <f>IF(VLOOKUP(Table2[[#This Row],['#]],Table1[[#Headers],[#Data]],14,FALSE)=0,"",VLOOKUP(Table2[[#This Row],['#]],Table1[[#Headers],[#Data]],14,FALSE))</f>
        <v>#REF!</v>
      </c>
      <c r="K53" s="106"/>
      <c r="L53" s="107" t="e">
        <f>+IF(VLOOKUP(Table2[[#This Row],['#]],Table1[[#Headers],[#Data]],19,FALSE)=0,"",VLOOKUP(Table2[[#This Row],['#]],Table1[[#Headers],[#Data]],19,FALSE))</f>
        <v>#REF!</v>
      </c>
      <c r="M53" s="104" t="e">
        <f>+IF(VLOOKUP(Table2[[#This Row],['#]],Table1[[#Headers],[#Data]],50,FALSE)=0,"",VLOOKUP(Table2[[#This Row],['#]],Table1[[#Headers],[#Data]],50,FALSE))</f>
        <v>#REF!</v>
      </c>
      <c r="N53" s="38"/>
    </row>
    <row r="54" spans="1:14" ht="50.1" customHeight="1">
      <c r="A54" s="102">
        <f>'CT Aligned Measure Set'!A34</f>
        <v>0</v>
      </c>
      <c r="B54" s="103" t="e">
        <f>IF(VLOOKUP(Table2[[#This Row],['#]],Table1[[#Headers],[#Data]],2,FALSE)=0,"",VLOOKUP(Table2[[#This Row],['#]],Table1[[#Headers],[#Data]],2,FALSE))</f>
        <v>#N/A</v>
      </c>
      <c r="C54" s="103" t="e">
        <f>IF(VLOOKUP(Table2[[#This Row],['#]],Table1[[#Headers],[#Data]],3,FALSE)=0,"",VLOOKUP(Table2[[#This Row],['#]],Table1[[#Headers],[#Data]],3,FALSE))</f>
        <v>#N/A</v>
      </c>
      <c r="D54" s="104" t="e">
        <f>IF(VLOOKUP(Table2[[#This Row],['#]],Table1[[#Headers],[#Data]],5,FALSE)=0,"",VLOOKUP(Table2[[#This Row],['#]],Table1[[#Headers],[#Data]],5,FALSE))</f>
        <v>#N/A</v>
      </c>
      <c r="E54" s="105" t="e">
        <f>IF(VLOOKUP(Table2[[#This Row],['#]],Table1[[#Headers],[#Data]],9,FALSE)=0,"",VLOOKUP(Table2[[#This Row],['#]],Table1[[#Headers],[#Data]],9,FALSE))</f>
        <v>#N/A</v>
      </c>
      <c r="F54" s="105" t="e">
        <f>IF(VLOOKUP(Table2[[#This Row],['#]],Table1[[#Headers],[#Data]],10,FALSE)=0,"",VLOOKUP(Table2[[#This Row],['#]],Table1[[#Headers],[#Data]],10,FALSE))</f>
        <v>#N/A</v>
      </c>
      <c r="G54" s="105" t="e">
        <f>IF(VLOOKUP(Table2[[#This Row],['#]],Table1[[#Headers],[#Data]],11,FALSE)=0,"",VLOOKUP(Table2[[#This Row],['#]],Table1[[#Headers],[#Data]],11,FALSE))</f>
        <v>#N/A</v>
      </c>
      <c r="H54" s="105" t="e">
        <f>IF(VLOOKUP(Table2[[#This Row],['#]],Table1[[#Headers],[#Data]],12,FALSE)=0,"",VLOOKUP(Table2[[#This Row],['#]],Table1[[#Headers],[#Data]],12,FALSE))</f>
        <v>#N/A</v>
      </c>
      <c r="I54" s="105" t="e">
        <f>IF(VLOOKUP(Table2[[#This Row],['#]],Table1[[#Headers],[#Data]],13,FALSE)=0,"",VLOOKUP(Table2[[#This Row],['#]],Table1[[#Headers],[#Data]],13,FALSE))</f>
        <v>#N/A</v>
      </c>
      <c r="J54" s="106" t="e">
        <f>IF(VLOOKUP(Table2[[#This Row],['#]],Table1[[#Headers],[#Data]],14,FALSE)=0,"",VLOOKUP(Table2[[#This Row],['#]],Table1[[#Headers],[#Data]],14,FALSE))</f>
        <v>#N/A</v>
      </c>
      <c r="K54" s="106"/>
      <c r="L54" s="107" t="e">
        <f>+IF(VLOOKUP(Table2[[#This Row],['#]],Table1[[#Headers],[#Data]],19,FALSE)=0,"",VLOOKUP(Table2[[#This Row],['#]],Table1[[#Headers],[#Data]],19,FALSE))</f>
        <v>#N/A</v>
      </c>
      <c r="M54" s="104" t="e">
        <f>+IF(VLOOKUP(Table2[[#This Row],['#]],Table1[[#Headers],[#Data]],50,FALSE)=0,"",VLOOKUP(Table2[[#This Row],['#]],Table1[[#Headers],[#Data]],50,FALSE))</f>
        <v>#N/A</v>
      </c>
      <c r="N54" s="38"/>
    </row>
    <row r="55" spans="1:14">
      <c r="A55" s="29"/>
      <c r="B55" s="33"/>
      <c r="C55" s="33"/>
      <c r="D55" s="33"/>
      <c r="E55" s="33"/>
      <c r="F55" s="33"/>
      <c r="G55" s="33"/>
      <c r="H55" s="33"/>
      <c r="I55" s="33"/>
      <c r="J55" s="33"/>
      <c r="K55" s="33"/>
      <c r="L55" s="33"/>
      <c r="M55" s="33"/>
    </row>
    <row r="59" spans="1:14" ht="15">
      <c r="B59" s="34"/>
      <c r="C59" s="34"/>
    </row>
  </sheetData>
  <mergeCells count="1">
    <mergeCell ref="A1:N1"/>
  </mergeCells>
  <conditionalFormatting sqref="N2 A1 M3:M52 A54:L1048576 M54 A2:L52 D3:J54">
    <cfRule type="cellIs" dxfId="61" priority="4" operator="equal">
      <formula>"?"</formula>
    </cfRule>
  </conditionalFormatting>
  <conditionalFormatting sqref="M55:M1048576 M2">
    <cfRule type="cellIs" dxfId="60" priority="3" operator="equal">
      <formula>"?"</formula>
    </cfRule>
  </conditionalFormatting>
  <conditionalFormatting sqref="A53:M53">
    <cfRule type="cellIs" dxfId="59" priority="1" operator="equal">
      <formula>"?"</formula>
    </cfRule>
  </conditionalFormatting>
  <pageMargins left="0.7" right="0.7" top="0.75" bottom="0.75" header="0.3" footer="0.3"/>
  <pageSetup scale="31" fitToWidth="0" fitToHeight="0" orientation="landscape" r:id="rId1"/>
  <ignoredErrors>
    <ignoredError sqref="A3 K3" unlockedFormula="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1C6938"/>
  </sheetPr>
  <dimension ref="A1:AI845"/>
  <sheetViews>
    <sheetView zoomScale="70" zoomScaleNormal="70" workbookViewId="0">
      <selection activeCell="A4" sqref="A4:AH845"/>
    </sheetView>
  </sheetViews>
  <sheetFormatPr defaultColWidth="34" defaultRowHeight="15"/>
  <cols>
    <col min="1" max="1" width="15.42578125" customWidth="1"/>
    <col min="2" max="2" width="46" customWidth="1"/>
    <col min="3" max="3" width="11.85546875" customWidth="1"/>
    <col min="4" max="4" width="22.140625" customWidth="1"/>
    <col min="5" max="5" width="21" customWidth="1"/>
    <col min="6" max="6" width="14.7109375" customWidth="1"/>
    <col min="7" max="7" width="14.85546875" customWidth="1"/>
    <col min="8" max="8" width="52.42578125" customWidth="1"/>
    <col min="9" max="14" width="22.7109375" customWidth="1"/>
    <col min="15" max="15" width="18" customWidth="1"/>
    <col min="16" max="35" width="52.85546875" customWidth="1"/>
  </cols>
  <sheetData>
    <row r="1" spans="1:35" s="41" customFormat="1" ht="54.75" customHeight="1">
      <c r="A1" s="237" t="s">
        <v>597</v>
      </c>
      <c r="B1" s="238"/>
      <c r="C1" s="238"/>
      <c r="D1" s="238"/>
      <c r="E1" s="238"/>
      <c r="F1" s="238"/>
      <c r="G1" s="238"/>
      <c r="H1" s="114"/>
      <c r="I1" s="114"/>
      <c r="J1" s="114"/>
      <c r="K1" s="114"/>
      <c r="L1" s="114"/>
      <c r="M1" s="114"/>
      <c r="N1" s="114"/>
      <c r="O1" s="114"/>
      <c r="P1" s="115"/>
      <c r="Q1" s="115"/>
      <c r="R1" s="115"/>
      <c r="S1" s="115"/>
      <c r="T1" s="115"/>
      <c r="U1" s="115"/>
      <c r="V1" s="115"/>
      <c r="W1" s="115"/>
      <c r="X1" s="115"/>
      <c r="Y1" s="115"/>
      <c r="Z1" s="115"/>
      <c r="AA1" s="115"/>
      <c r="AB1" s="115"/>
      <c r="AC1" s="115"/>
      <c r="AD1" s="115"/>
      <c r="AE1" s="115"/>
      <c r="AF1" s="115"/>
      <c r="AG1" s="115"/>
      <c r="AH1" s="115"/>
      <c r="AI1" s="115"/>
    </row>
    <row r="2" spans="1:35" s="41" customFormat="1" ht="79.5">
      <c r="A2" s="114"/>
      <c r="B2" s="114"/>
      <c r="C2" s="114"/>
      <c r="D2" s="114"/>
      <c r="E2" s="114"/>
      <c r="F2" s="114"/>
      <c r="G2" s="114"/>
      <c r="H2" s="114"/>
      <c r="I2" s="114"/>
      <c r="J2" s="114"/>
      <c r="K2" s="114"/>
      <c r="L2" s="114"/>
      <c r="M2" s="114"/>
      <c r="N2" s="114"/>
      <c r="O2" s="114"/>
      <c r="P2" s="239" t="s">
        <v>2113</v>
      </c>
      <c r="Q2" s="240"/>
      <c r="R2" s="240"/>
      <c r="S2" s="240"/>
      <c r="T2" s="240"/>
      <c r="U2" s="240"/>
      <c r="V2" s="240"/>
      <c r="W2" s="240"/>
      <c r="X2" s="241"/>
      <c r="Y2" s="239" t="s">
        <v>2114</v>
      </c>
      <c r="Z2" s="240"/>
      <c r="AA2" s="241"/>
      <c r="AB2" s="137" t="s">
        <v>2115</v>
      </c>
      <c r="AC2" s="240" t="s">
        <v>2112</v>
      </c>
      <c r="AD2" s="240"/>
      <c r="AE2" s="240"/>
      <c r="AF2" s="240"/>
      <c r="AG2" s="240"/>
      <c r="AH2" s="240"/>
      <c r="AI2" s="240"/>
    </row>
    <row r="3" spans="1:35" s="67" customFormat="1" ht="110.25" customHeight="1">
      <c r="A3" s="71" t="s">
        <v>293</v>
      </c>
      <c r="B3" s="71" t="s">
        <v>0</v>
      </c>
      <c r="C3" s="72" t="s">
        <v>26</v>
      </c>
      <c r="D3" s="72" t="s">
        <v>3824</v>
      </c>
      <c r="E3" s="74" t="s">
        <v>3</v>
      </c>
      <c r="F3" s="73" t="s">
        <v>2456</v>
      </c>
      <c r="G3" s="73" t="s">
        <v>3825</v>
      </c>
      <c r="H3" s="74" t="s">
        <v>27</v>
      </c>
      <c r="I3" s="74" t="s">
        <v>2</v>
      </c>
      <c r="J3" s="74" t="s">
        <v>1840</v>
      </c>
      <c r="K3" s="74" t="s">
        <v>1895</v>
      </c>
      <c r="L3" s="74" t="s">
        <v>1841</v>
      </c>
      <c r="M3" s="74" t="s">
        <v>4</v>
      </c>
      <c r="N3" s="74" t="s">
        <v>3058</v>
      </c>
      <c r="O3" s="75" t="s">
        <v>116</v>
      </c>
      <c r="P3" s="76" t="s">
        <v>3826</v>
      </c>
      <c r="Q3" s="77" t="s">
        <v>3827</v>
      </c>
      <c r="R3" s="130" t="s">
        <v>3828</v>
      </c>
      <c r="S3" s="134" t="s">
        <v>3829</v>
      </c>
      <c r="T3" s="135" t="s">
        <v>3830</v>
      </c>
      <c r="U3" s="134" t="s">
        <v>3831</v>
      </c>
      <c r="V3" s="135" t="s">
        <v>3832</v>
      </c>
      <c r="W3" s="74" t="s">
        <v>3833</v>
      </c>
      <c r="X3" s="135" t="s">
        <v>3834</v>
      </c>
      <c r="Y3" s="77" t="s">
        <v>3595</v>
      </c>
      <c r="Z3" s="76" t="s">
        <v>3835</v>
      </c>
      <c r="AA3" s="77" t="s">
        <v>3836</v>
      </c>
      <c r="AB3" s="76" t="s">
        <v>3518</v>
      </c>
      <c r="AC3" s="77" t="s">
        <v>3837</v>
      </c>
      <c r="AD3" s="76" t="s">
        <v>3838</v>
      </c>
      <c r="AE3" s="77" t="s">
        <v>3839</v>
      </c>
      <c r="AF3" s="76" t="s">
        <v>3840</v>
      </c>
      <c r="AG3" s="77" t="s">
        <v>3841</v>
      </c>
      <c r="AH3" s="76" t="s">
        <v>3842</v>
      </c>
      <c r="AI3" s="67" t="s">
        <v>3843</v>
      </c>
    </row>
    <row r="4" spans="1:35" s="40" customFormat="1" ht="76.5" customHeight="1">
      <c r="A4" s="166" t="s">
        <v>324</v>
      </c>
      <c r="B4" s="153" t="s">
        <v>3162</v>
      </c>
      <c r="C4" s="153" t="s">
        <v>164</v>
      </c>
      <c r="D4" s="153" t="s">
        <v>2300</v>
      </c>
      <c r="E4" s="170" t="s">
        <v>577</v>
      </c>
      <c r="F4" s="199" t="s">
        <v>2495</v>
      </c>
      <c r="G4" s="181"/>
      <c r="H4" s="167" t="s">
        <v>1494</v>
      </c>
      <c r="I4" s="37" t="s">
        <v>1883</v>
      </c>
      <c r="J4" s="37" t="s">
        <v>97</v>
      </c>
      <c r="K4" s="37" t="s">
        <v>1847</v>
      </c>
      <c r="L4" s="37" t="s">
        <v>2298</v>
      </c>
      <c r="M4" s="37" t="s">
        <v>6</v>
      </c>
      <c r="N4" s="37"/>
      <c r="O4" s="148"/>
      <c r="P4" s="126" t="s">
        <v>3751</v>
      </c>
      <c r="Q4" s="126"/>
      <c r="R4" s="126"/>
      <c r="S4" s="126"/>
      <c r="T4" s="37"/>
      <c r="U4" s="126"/>
      <c r="V4" s="126" t="s">
        <v>3752</v>
      </c>
      <c r="W4" s="126" t="s">
        <v>1</v>
      </c>
      <c r="X4" s="126" t="s">
        <v>3575</v>
      </c>
      <c r="Y4" s="126"/>
      <c r="Z4" s="126"/>
      <c r="AA4" s="126"/>
      <c r="AB4" s="37" t="s">
        <v>1</v>
      </c>
      <c r="AC4" s="126" t="s">
        <v>3844</v>
      </c>
      <c r="AD4" s="126"/>
      <c r="AE4" s="37" t="s">
        <v>3405</v>
      </c>
      <c r="AF4" s="126"/>
      <c r="AG4" s="126"/>
      <c r="AH4" s="37" t="s">
        <v>2914</v>
      </c>
      <c r="AI4" s="37" t="s">
        <v>3634</v>
      </c>
    </row>
    <row r="5" spans="1:35" s="125" customFormat="1" ht="76.5" customHeight="1">
      <c r="A5" s="87" t="s">
        <v>333</v>
      </c>
      <c r="B5" s="153" t="s">
        <v>3659</v>
      </c>
      <c r="C5" s="153" t="s">
        <v>3660</v>
      </c>
      <c r="D5" s="155" t="s">
        <v>2301</v>
      </c>
      <c r="E5" s="170" t="s">
        <v>3661</v>
      </c>
      <c r="F5" s="156"/>
      <c r="G5" s="156"/>
      <c r="H5" s="167" t="s">
        <v>3662</v>
      </c>
      <c r="I5" s="37" t="s">
        <v>1883</v>
      </c>
      <c r="J5" s="37" t="s">
        <v>97</v>
      </c>
      <c r="K5" s="37" t="s">
        <v>1847</v>
      </c>
      <c r="L5" s="37" t="s">
        <v>2298</v>
      </c>
      <c r="M5" s="37" t="s">
        <v>6</v>
      </c>
      <c r="N5" s="37"/>
      <c r="O5" s="148"/>
      <c r="P5" s="126"/>
      <c r="Q5" s="126"/>
      <c r="R5" s="126"/>
      <c r="S5" s="126"/>
      <c r="T5" s="37"/>
      <c r="U5" s="126"/>
      <c r="V5" s="126"/>
      <c r="W5" s="126"/>
      <c r="X5" s="126"/>
      <c r="Y5" s="126"/>
      <c r="Z5" s="126"/>
      <c r="AA5" s="126"/>
      <c r="AB5" s="37"/>
      <c r="AC5" s="126"/>
      <c r="AD5" s="126" t="s">
        <v>3580</v>
      </c>
      <c r="AE5" s="37"/>
      <c r="AF5" s="126"/>
      <c r="AG5" s="126"/>
      <c r="AH5" s="37"/>
      <c r="AI5" s="37" t="s">
        <v>1</v>
      </c>
    </row>
    <row r="6" spans="1:35" s="125" customFormat="1" ht="76.5" customHeight="1">
      <c r="A6" s="87" t="s">
        <v>420</v>
      </c>
      <c r="B6" s="153" t="s">
        <v>3657</v>
      </c>
      <c r="C6" s="153" t="s">
        <v>171</v>
      </c>
      <c r="D6" s="155" t="s">
        <v>2300</v>
      </c>
      <c r="E6" s="170" t="s">
        <v>577</v>
      </c>
      <c r="F6" s="159" t="s">
        <v>2495</v>
      </c>
      <c r="G6" s="159"/>
      <c r="H6" s="167" t="s">
        <v>2898</v>
      </c>
      <c r="I6" s="37" t="s">
        <v>1876</v>
      </c>
      <c r="J6" s="37" t="s">
        <v>97</v>
      </c>
      <c r="K6" s="37" t="s">
        <v>1847</v>
      </c>
      <c r="L6" s="37" t="s">
        <v>2298</v>
      </c>
      <c r="M6" s="37" t="s">
        <v>6</v>
      </c>
      <c r="N6" s="37"/>
      <c r="O6" s="148"/>
      <c r="P6" s="126"/>
      <c r="Q6" s="126" t="s">
        <v>3753</v>
      </c>
      <c r="R6" s="126" t="s">
        <v>2937</v>
      </c>
      <c r="S6" s="126"/>
      <c r="T6" s="37"/>
      <c r="U6" s="126" t="s">
        <v>3845</v>
      </c>
      <c r="V6" s="126"/>
      <c r="W6" s="126"/>
      <c r="X6" s="126"/>
      <c r="Y6" s="126"/>
      <c r="Z6" s="126"/>
      <c r="AA6" s="126"/>
      <c r="AB6" s="37"/>
      <c r="AC6" s="126"/>
      <c r="AD6" s="126"/>
      <c r="AE6" s="37"/>
      <c r="AF6" s="126"/>
      <c r="AG6" s="126"/>
      <c r="AH6" s="37" t="s">
        <v>3754</v>
      </c>
      <c r="AI6" s="37" t="s">
        <v>3634</v>
      </c>
    </row>
    <row r="7" spans="1:35" s="19" customFormat="1" ht="76.5" customHeight="1">
      <c r="A7" s="166" t="s">
        <v>421</v>
      </c>
      <c r="B7" s="153" t="s">
        <v>173</v>
      </c>
      <c r="C7" s="153" t="s">
        <v>172</v>
      </c>
      <c r="D7" s="155" t="s">
        <v>2301</v>
      </c>
      <c r="E7" s="170" t="s">
        <v>1925</v>
      </c>
      <c r="F7" s="159"/>
      <c r="G7" s="159"/>
      <c r="H7" s="167" t="s">
        <v>1519</v>
      </c>
      <c r="I7" s="37" t="s">
        <v>1876</v>
      </c>
      <c r="J7" s="37" t="s">
        <v>97</v>
      </c>
      <c r="K7" s="37" t="s">
        <v>1847</v>
      </c>
      <c r="L7" s="37" t="s">
        <v>1850</v>
      </c>
      <c r="M7" s="37" t="s">
        <v>6</v>
      </c>
      <c r="N7" s="37"/>
      <c r="O7" s="148"/>
      <c r="P7" s="126"/>
      <c r="Q7" s="126"/>
      <c r="R7" s="126"/>
      <c r="S7" s="126"/>
      <c r="T7" s="37"/>
      <c r="U7" s="126"/>
      <c r="V7" s="126"/>
      <c r="W7" s="126"/>
      <c r="X7" s="126"/>
      <c r="Y7" s="126"/>
      <c r="Z7" s="126"/>
      <c r="AA7" s="126"/>
      <c r="AB7" s="37"/>
      <c r="AC7" s="126"/>
      <c r="AD7" s="126"/>
      <c r="AE7" s="37"/>
      <c r="AF7" s="126"/>
      <c r="AG7" s="126"/>
      <c r="AH7" s="37"/>
      <c r="AI7" s="37" t="s">
        <v>3634</v>
      </c>
    </row>
    <row r="8" spans="1:35" s="19" customFormat="1" ht="76.5" customHeight="1">
      <c r="A8" s="87" t="s">
        <v>422</v>
      </c>
      <c r="B8" s="153" t="s">
        <v>2060</v>
      </c>
      <c r="C8" s="153" t="s">
        <v>174</v>
      </c>
      <c r="D8" s="155" t="s">
        <v>2301</v>
      </c>
      <c r="E8" s="170" t="s">
        <v>577</v>
      </c>
      <c r="F8" s="159"/>
      <c r="G8" s="159"/>
      <c r="H8" s="167" t="s">
        <v>1526</v>
      </c>
      <c r="I8" s="37" t="s">
        <v>1876</v>
      </c>
      <c r="J8" s="37" t="s">
        <v>97</v>
      </c>
      <c r="K8" s="37" t="s">
        <v>1847</v>
      </c>
      <c r="L8" s="37" t="s">
        <v>1845</v>
      </c>
      <c r="M8" s="37" t="s">
        <v>6</v>
      </c>
      <c r="N8" s="37"/>
      <c r="O8" s="148"/>
      <c r="P8" s="126"/>
      <c r="Q8" s="126"/>
      <c r="R8" s="126"/>
      <c r="S8" s="126"/>
      <c r="T8" s="37"/>
      <c r="U8" s="126"/>
      <c r="V8" s="126"/>
      <c r="W8" s="126"/>
      <c r="X8" s="126"/>
      <c r="Y8" s="126"/>
      <c r="Z8" s="126"/>
      <c r="AA8" s="126"/>
      <c r="AB8" s="37"/>
      <c r="AC8" s="126"/>
      <c r="AD8" s="126"/>
      <c r="AE8" s="37"/>
      <c r="AF8" s="126"/>
      <c r="AG8" s="126"/>
      <c r="AH8" s="37"/>
      <c r="AI8" s="37" t="s">
        <v>2914</v>
      </c>
    </row>
    <row r="9" spans="1:35" s="19" customFormat="1" ht="76.5" customHeight="1">
      <c r="A9" s="166" t="s">
        <v>423</v>
      </c>
      <c r="B9" s="153" t="s">
        <v>128</v>
      </c>
      <c r="C9" s="153" t="s">
        <v>129</v>
      </c>
      <c r="D9" s="153" t="s">
        <v>2301</v>
      </c>
      <c r="E9" s="170" t="s">
        <v>1909</v>
      </c>
      <c r="F9" s="156"/>
      <c r="G9" s="156"/>
      <c r="H9" s="167" t="s">
        <v>1532</v>
      </c>
      <c r="I9" s="37" t="s">
        <v>1846</v>
      </c>
      <c r="J9" s="37" t="s">
        <v>1848</v>
      </c>
      <c r="K9" s="37" t="s">
        <v>1849</v>
      </c>
      <c r="L9" s="37" t="s">
        <v>1850</v>
      </c>
      <c r="M9" s="37" t="s">
        <v>1717</v>
      </c>
      <c r="N9" s="37" t="s">
        <v>1</v>
      </c>
      <c r="O9" s="148"/>
      <c r="P9" s="126"/>
      <c r="Q9" s="126"/>
      <c r="R9" s="126"/>
      <c r="S9" s="126"/>
      <c r="T9" s="37"/>
      <c r="U9" s="126"/>
      <c r="V9" s="126"/>
      <c r="W9" s="126"/>
      <c r="X9" s="126"/>
      <c r="Y9" s="126"/>
      <c r="Z9" s="126"/>
      <c r="AA9" s="126"/>
      <c r="AB9" s="37"/>
      <c r="AC9" s="126"/>
      <c r="AD9" s="126"/>
      <c r="AE9" s="37"/>
      <c r="AF9" s="126"/>
      <c r="AG9" s="126"/>
      <c r="AH9" s="37"/>
      <c r="AI9" s="37" t="s">
        <v>1</v>
      </c>
    </row>
    <row r="10" spans="1:35" ht="76.5" customHeight="1">
      <c r="A10" s="87" t="s">
        <v>424</v>
      </c>
      <c r="B10" s="153" t="s">
        <v>29</v>
      </c>
      <c r="C10" s="153" t="s">
        <v>30</v>
      </c>
      <c r="D10" s="155" t="s">
        <v>2300</v>
      </c>
      <c r="E10" s="170" t="s">
        <v>1925</v>
      </c>
      <c r="F10" s="159" t="s">
        <v>2521</v>
      </c>
      <c r="G10" s="159" t="s">
        <v>3846</v>
      </c>
      <c r="H10" s="167" t="s">
        <v>1535</v>
      </c>
      <c r="I10" s="37" t="s">
        <v>1846</v>
      </c>
      <c r="J10" s="37" t="s">
        <v>1848</v>
      </c>
      <c r="K10" s="37" t="s">
        <v>1849</v>
      </c>
      <c r="L10" s="37" t="s">
        <v>1850</v>
      </c>
      <c r="M10" s="37" t="s">
        <v>1717</v>
      </c>
      <c r="N10" s="37" t="s">
        <v>1</v>
      </c>
      <c r="O10" s="148"/>
      <c r="P10" s="126" t="s">
        <v>3759</v>
      </c>
      <c r="Q10" s="126"/>
      <c r="R10" s="126" t="s">
        <v>1</v>
      </c>
      <c r="S10" s="126" t="s">
        <v>3406</v>
      </c>
      <c r="T10" s="37" t="s">
        <v>1</v>
      </c>
      <c r="U10" s="126" t="s">
        <v>2095</v>
      </c>
      <c r="V10" s="126" t="s">
        <v>1</v>
      </c>
      <c r="W10" s="126" t="s">
        <v>1</v>
      </c>
      <c r="X10" s="126" t="s">
        <v>2425</v>
      </c>
      <c r="Y10" s="126"/>
      <c r="Z10" s="126"/>
      <c r="AA10" s="126"/>
      <c r="AB10" s="37" t="s">
        <v>1</v>
      </c>
      <c r="AC10" s="126" t="s">
        <v>1</v>
      </c>
      <c r="AD10" s="126" t="s">
        <v>3847</v>
      </c>
      <c r="AE10" s="37"/>
      <c r="AF10" s="126"/>
      <c r="AG10" s="126" t="s">
        <v>3848</v>
      </c>
      <c r="AH10" s="37" t="s">
        <v>1</v>
      </c>
      <c r="AI10" s="37" t="s">
        <v>3754</v>
      </c>
    </row>
    <row r="11" spans="1:35" s="19" customFormat="1" ht="76.5" customHeight="1">
      <c r="A11" s="166" t="s">
        <v>425</v>
      </c>
      <c r="B11" s="153" t="s">
        <v>105</v>
      </c>
      <c r="C11" s="153" t="s">
        <v>106</v>
      </c>
      <c r="D11" s="155" t="s">
        <v>2301</v>
      </c>
      <c r="E11" s="170" t="s">
        <v>1925</v>
      </c>
      <c r="F11" s="159"/>
      <c r="G11" s="159"/>
      <c r="H11" s="167" t="s">
        <v>3230</v>
      </c>
      <c r="I11" s="37" t="s">
        <v>1893</v>
      </c>
      <c r="J11" s="37" t="s">
        <v>97</v>
      </c>
      <c r="K11" s="37" t="s">
        <v>1844</v>
      </c>
      <c r="L11" s="37" t="s">
        <v>1850</v>
      </c>
      <c r="M11" s="37" t="s">
        <v>5</v>
      </c>
      <c r="N11" s="37" t="s">
        <v>1</v>
      </c>
      <c r="O11" s="148"/>
      <c r="P11" s="126"/>
      <c r="Q11" s="126"/>
      <c r="R11" s="126"/>
      <c r="S11" s="126"/>
      <c r="T11" s="37"/>
      <c r="U11" s="126"/>
      <c r="V11" s="126"/>
      <c r="W11" s="126"/>
      <c r="X11" s="126"/>
      <c r="Y11" s="126"/>
      <c r="Z11" s="126"/>
      <c r="AA11" s="126"/>
      <c r="AB11" s="37"/>
      <c r="AC11" s="126"/>
      <c r="AD11" s="126"/>
      <c r="AE11" s="37"/>
      <c r="AF11" s="126"/>
      <c r="AG11" s="126"/>
      <c r="AH11" s="37"/>
      <c r="AI11" s="37" t="s">
        <v>3634</v>
      </c>
    </row>
    <row r="12" spans="1:35" s="19" customFormat="1" ht="76.5" customHeight="1">
      <c r="A12" s="177" t="s">
        <v>426</v>
      </c>
      <c r="B12" s="153" t="s">
        <v>3745</v>
      </c>
      <c r="C12" s="153" t="s">
        <v>13</v>
      </c>
      <c r="D12" s="155" t="s">
        <v>2300</v>
      </c>
      <c r="E12" s="170" t="s">
        <v>1925</v>
      </c>
      <c r="F12" s="159" t="s">
        <v>2713</v>
      </c>
      <c r="G12" s="159" t="s">
        <v>3849</v>
      </c>
      <c r="H12" s="167" t="s">
        <v>3746</v>
      </c>
      <c r="I12" s="37" t="s">
        <v>1842</v>
      </c>
      <c r="J12" s="37" t="s">
        <v>1859</v>
      </c>
      <c r="K12" s="37" t="s">
        <v>1844</v>
      </c>
      <c r="L12" s="37" t="s">
        <v>1854</v>
      </c>
      <c r="M12" s="37" t="s">
        <v>5</v>
      </c>
      <c r="N12" s="37"/>
      <c r="O12" s="148"/>
      <c r="P12" s="126"/>
      <c r="Q12" s="126"/>
      <c r="R12" s="126"/>
      <c r="S12" s="126" t="s">
        <v>3407</v>
      </c>
      <c r="T12" s="37"/>
      <c r="U12" s="126"/>
      <c r="V12" s="126"/>
      <c r="W12" s="126" t="s">
        <v>1</v>
      </c>
      <c r="X12" s="126"/>
      <c r="Y12" s="126"/>
      <c r="Z12" s="126"/>
      <c r="AA12" s="126"/>
      <c r="AB12" s="37"/>
      <c r="AC12" s="126"/>
      <c r="AD12" s="126"/>
      <c r="AE12" s="37"/>
      <c r="AF12" s="126"/>
      <c r="AG12" s="126"/>
      <c r="AH12" s="37"/>
      <c r="AI12" s="37" t="s">
        <v>3634</v>
      </c>
    </row>
    <row r="13" spans="1:35" s="19" customFormat="1" ht="76.5" customHeight="1">
      <c r="A13" s="87" t="s">
        <v>427</v>
      </c>
      <c r="B13" s="153" t="s">
        <v>1955</v>
      </c>
      <c r="C13" s="153" t="s">
        <v>33</v>
      </c>
      <c r="D13" s="155" t="s">
        <v>2300</v>
      </c>
      <c r="E13" s="170" t="s">
        <v>1925</v>
      </c>
      <c r="F13" s="159" t="s">
        <v>2716</v>
      </c>
      <c r="G13" s="159" t="s">
        <v>3850</v>
      </c>
      <c r="H13" s="167" t="s">
        <v>2139</v>
      </c>
      <c r="I13" s="37" t="s">
        <v>2905</v>
      </c>
      <c r="J13" s="37" t="s">
        <v>1851</v>
      </c>
      <c r="K13" s="37" t="s">
        <v>1844</v>
      </c>
      <c r="L13" s="37" t="s">
        <v>1845</v>
      </c>
      <c r="M13" s="37" t="s">
        <v>1717</v>
      </c>
      <c r="N13" s="37"/>
      <c r="O13" s="148"/>
      <c r="P13" s="126"/>
      <c r="Q13" s="126" t="s">
        <v>1</v>
      </c>
      <c r="R13" s="126"/>
      <c r="S13" s="126" t="s">
        <v>1</v>
      </c>
      <c r="T13" s="37"/>
      <c r="U13" s="126"/>
      <c r="V13" s="126"/>
      <c r="W13" s="126"/>
      <c r="X13" s="126" t="s">
        <v>3574</v>
      </c>
      <c r="Y13" s="126"/>
      <c r="Z13" s="126"/>
      <c r="AA13" s="126"/>
      <c r="AB13" s="37" t="s">
        <v>1</v>
      </c>
      <c r="AC13" s="126"/>
      <c r="AD13" s="126"/>
      <c r="AE13" s="37"/>
      <c r="AF13" s="126"/>
      <c r="AG13" s="126"/>
      <c r="AH13" s="37"/>
      <c r="AI13" s="37" t="s">
        <v>3634</v>
      </c>
    </row>
    <row r="14" spans="1:35" s="19" customFormat="1" ht="76.5" customHeight="1">
      <c r="A14" s="166" t="s">
        <v>428</v>
      </c>
      <c r="B14" s="153" t="s">
        <v>2012</v>
      </c>
      <c r="C14" s="153" t="s">
        <v>99</v>
      </c>
      <c r="D14" s="155" t="s">
        <v>2301</v>
      </c>
      <c r="E14" s="170" t="s">
        <v>1925</v>
      </c>
      <c r="F14" s="159"/>
      <c r="G14" s="159"/>
      <c r="H14" s="167" t="s">
        <v>3231</v>
      </c>
      <c r="I14" s="37" t="s">
        <v>2905</v>
      </c>
      <c r="J14" s="37" t="s">
        <v>1853</v>
      </c>
      <c r="K14" s="37" t="s">
        <v>1844</v>
      </c>
      <c r="L14" s="37" t="s">
        <v>1850</v>
      </c>
      <c r="M14" s="37" t="s">
        <v>6</v>
      </c>
      <c r="N14" s="37"/>
      <c r="O14" s="148"/>
      <c r="P14" s="126"/>
      <c r="Q14" s="126"/>
      <c r="R14" s="126" t="s">
        <v>2994</v>
      </c>
      <c r="S14" s="126"/>
      <c r="T14" s="37"/>
      <c r="U14" s="126"/>
      <c r="V14" s="126"/>
      <c r="W14" s="126"/>
      <c r="X14" s="126"/>
      <c r="Y14" s="126"/>
      <c r="Z14" s="126"/>
      <c r="AA14" s="126"/>
      <c r="AB14" s="37"/>
      <c r="AC14" s="126"/>
      <c r="AD14" s="126"/>
      <c r="AE14" s="37"/>
      <c r="AF14" s="126"/>
      <c r="AG14" s="126"/>
      <c r="AH14" s="37"/>
      <c r="AI14" s="37" t="s">
        <v>3634</v>
      </c>
    </row>
    <row r="15" spans="1:35" s="125" customFormat="1" ht="76.5" customHeight="1">
      <c r="A15" s="166" t="s">
        <v>429</v>
      </c>
      <c r="B15" s="153" t="s">
        <v>130</v>
      </c>
      <c r="C15" s="153" t="s">
        <v>32</v>
      </c>
      <c r="D15" s="155" t="s">
        <v>2301</v>
      </c>
      <c r="E15" s="170" t="s">
        <v>1925</v>
      </c>
      <c r="F15" s="156" t="s">
        <v>2649</v>
      </c>
      <c r="G15" s="156" t="s">
        <v>3740</v>
      </c>
      <c r="H15" s="167" t="s">
        <v>1412</v>
      </c>
      <c r="I15" s="37" t="s">
        <v>2905</v>
      </c>
      <c r="J15" s="37" t="s">
        <v>1853</v>
      </c>
      <c r="K15" s="37" t="s">
        <v>1844</v>
      </c>
      <c r="L15" s="37" t="s">
        <v>1850</v>
      </c>
      <c r="M15" s="37" t="s">
        <v>1717</v>
      </c>
      <c r="N15" s="37"/>
      <c r="O15" s="148"/>
      <c r="P15" s="126"/>
      <c r="Q15" s="126"/>
      <c r="R15" s="126"/>
      <c r="S15" s="126" t="s">
        <v>3108</v>
      </c>
      <c r="T15" s="37"/>
      <c r="U15" s="126"/>
      <c r="V15" s="126" t="s">
        <v>1</v>
      </c>
      <c r="W15" s="126" t="s">
        <v>1</v>
      </c>
      <c r="X15" s="126" t="s">
        <v>3408</v>
      </c>
      <c r="Y15" s="126"/>
      <c r="Z15" s="126"/>
      <c r="AA15" s="126"/>
      <c r="AB15" s="37" t="s">
        <v>1</v>
      </c>
      <c r="AC15" s="126"/>
      <c r="AD15" s="126"/>
      <c r="AE15" s="37"/>
      <c r="AF15" s="126"/>
      <c r="AG15" s="126"/>
      <c r="AH15" s="37"/>
      <c r="AI15" s="37" t="s">
        <v>3634</v>
      </c>
    </row>
    <row r="16" spans="1:35" s="19" customFormat="1" ht="76.5" customHeight="1">
      <c r="A16" s="87" t="s">
        <v>334</v>
      </c>
      <c r="B16" s="153" t="s">
        <v>2034</v>
      </c>
      <c r="C16" s="153" t="s">
        <v>683</v>
      </c>
      <c r="D16" s="153" t="s">
        <v>2301</v>
      </c>
      <c r="E16" s="170" t="s">
        <v>1925</v>
      </c>
      <c r="F16" s="156"/>
      <c r="G16" s="156"/>
      <c r="H16" s="167" t="s">
        <v>1469</v>
      </c>
      <c r="I16" s="37" t="s">
        <v>2905</v>
      </c>
      <c r="J16" s="37" t="s">
        <v>97</v>
      </c>
      <c r="K16" s="37" t="s">
        <v>1844</v>
      </c>
      <c r="L16" s="37" t="s">
        <v>1854</v>
      </c>
      <c r="M16" s="37" t="s">
        <v>6</v>
      </c>
      <c r="N16" s="37"/>
      <c r="O16" s="148"/>
      <c r="P16" s="126"/>
      <c r="Q16" s="126"/>
      <c r="R16" s="126"/>
      <c r="S16" s="126"/>
      <c r="T16" s="37"/>
      <c r="U16" s="126" t="s">
        <v>2101</v>
      </c>
      <c r="V16" s="126"/>
      <c r="W16" s="126"/>
      <c r="X16" s="126"/>
      <c r="Y16" s="126"/>
      <c r="Z16" s="126"/>
      <c r="AA16" s="126"/>
      <c r="AB16" s="37"/>
      <c r="AC16" s="126"/>
      <c r="AD16" s="126"/>
      <c r="AE16" s="37"/>
      <c r="AF16" s="126"/>
      <c r="AG16" s="126"/>
      <c r="AH16" s="37"/>
      <c r="AI16" s="37" t="s">
        <v>3634</v>
      </c>
    </row>
    <row r="17" spans="1:35" s="19" customFormat="1" ht="76.5" customHeight="1">
      <c r="A17" s="166" t="s">
        <v>430</v>
      </c>
      <c r="B17" s="153" t="s">
        <v>2116</v>
      </c>
      <c r="C17" s="153" t="s">
        <v>684</v>
      </c>
      <c r="D17" s="155" t="s">
        <v>2301</v>
      </c>
      <c r="E17" s="170" t="s">
        <v>1925</v>
      </c>
      <c r="F17" s="156"/>
      <c r="G17" s="156"/>
      <c r="H17" s="167" t="s">
        <v>1470</v>
      </c>
      <c r="I17" s="37" t="s">
        <v>1846</v>
      </c>
      <c r="J17" s="37" t="s">
        <v>97</v>
      </c>
      <c r="K17" s="37" t="s">
        <v>1844</v>
      </c>
      <c r="L17" s="37" t="s">
        <v>1854</v>
      </c>
      <c r="M17" s="37" t="s">
        <v>6</v>
      </c>
      <c r="N17" s="37"/>
      <c r="O17" s="148"/>
      <c r="P17" s="126"/>
      <c r="Q17" s="126"/>
      <c r="R17" s="126"/>
      <c r="S17" s="126"/>
      <c r="T17" s="37"/>
      <c r="U17" s="126" t="s">
        <v>2106</v>
      </c>
      <c r="V17" s="126"/>
      <c r="W17" s="126"/>
      <c r="X17" s="126"/>
      <c r="Y17" s="126"/>
      <c r="Z17" s="126"/>
      <c r="AA17" s="126"/>
      <c r="AB17" s="37"/>
      <c r="AC17" s="126"/>
      <c r="AD17" s="126"/>
      <c r="AE17" s="37"/>
      <c r="AF17" s="126"/>
      <c r="AG17" s="126"/>
      <c r="AH17" s="37"/>
      <c r="AI17" s="37" t="s">
        <v>3634</v>
      </c>
    </row>
    <row r="18" spans="1:35" s="19" customFormat="1" ht="76.5" customHeight="1">
      <c r="A18" s="166" t="s">
        <v>431</v>
      </c>
      <c r="B18" s="153" t="s">
        <v>297</v>
      </c>
      <c r="C18" s="153" t="s">
        <v>81</v>
      </c>
      <c r="D18" s="155" t="s">
        <v>2301</v>
      </c>
      <c r="E18" s="170" t="s">
        <v>1925</v>
      </c>
      <c r="F18" s="156"/>
      <c r="G18" s="156"/>
      <c r="H18" s="167" t="s">
        <v>1774</v>
      </c>
      <c r="I18" s="173" t="s">
        <v>2905</v>
      </c>
      <c r="J18" s="37" t="s">
        <v>1852</v>
      </c>
      <c r="K18" s="37" t="s">
        <v>1844</v>
      </c>
      <c r="L18" s="37" t="s">
        <v>1850</v>
      </c>
      <c r="M18" s="37" t="s">
        <v>5</v>
      </c>
      <c r="N18" s="37" t="s">
        <v>1</v>
      </c>
      <c r="O18" s="148"/>
      <c r="P18" s="126"/>
      <c r="Q18" s="126"/>
      <c r="R18" s="126"/>
      <c r="S18" s="126"/>
      <c r="T18" s="37"/>
      <c r="U18" s="126"/>
      <c r="V18" s="126"/>
      <c r="W18" s="126"/>
      <c r="X18" s="126"/>
      <c r="Y18" s="126"/>
      <c r="Z18" s="126"/>
      <c r="AA18" s="126"/>
      <c r="AB18" s="37"/>
      <c r="AC18" s="126"/>
      <c r="AD18" s="126"/>
      <c r="AE18" s="37"/>
      <c r="AF18" s="126"/>
      <c r="AG18" s="126"/>
      <c r="AH18" s="37"/>
      <c r="AI18" s="37" t="s">
        <v>3634</v>
      </c>
    </row>
    <row r="19" spans="1:35" s="19" customFormat="1" ht="84.95" customHeight="1">
      <c r="A19" s="87" t="s">
        <v>432</v>
      </c>
      <c r="B19" s="153" t="s">
        <v>1547</v>
      </c>
      <c r="C19" s="153" t="s">
        <v>80</v>
      </c>
      <c r="D19" s="155" t="s">
        <v>2300</v>
      </c>
      <c r="E19" s="170" t="s">
        <v>1925</v>
      </c>
      <c r="F19" s="156" t="s">
        <v>2721</v>
      </c>
      <c r="G19" s="156" t="s">
        <v>3851</v>
      </c>
      <c r="H19" s="167" t="s">
        <v>2142</v>
      </c>
      <c r="I19" s="37" t="s">
        <v>2905</v>
      </c>
      <c r="J19" s="37" t="s">
        <v>1852</v>
      </c>
      <c r="K19" s="37" t="s">
        <v>1844</v>
      </c>
      <c r="L19" s="37" t="s">
        <v>1850</v>
      </c>
      <c r="M19" s="37" t="s">
        <v>1717</v>
      </c>
      <c r="N19" s="37" t="s">
        <v>1</v>
      </c>
      <c r="O19" s="148"/>
      <c r="P19" s="126"/>
      <c r="Q19" s="126"/>
      <c r="R19" s="126" t="s">
        <v>1</v>
      </c>
      <c r="S19" s="126" t="s">
        <v>1</v>
      </c>
      <c r="T19" s="37"/>
      <c r="U19" s="126"/>
      <c r="V19" s="126"/>
      <c r="W19" s="126" t="s">
        <v>1</v>
      </c>
      <c r="X19" s="126" t="s">
        <v>2427</v>
      </c>
      <c r="Y19" s="126"/>
      <c r="Z19" s="126"/>
      <c r="AA19" s="126"/>
      <c r="AB19" s="37"/>
      <c r="AC19" s="126" t="s">
        <v>1</v>
      </c>
      <c r="AD19" s="126" t="s">
        <v>3578</v>
      </c>
      <c r="AE19" s="37" t="s">
        <v>1</v>
      </c>
      <c r="AF19" s="126"/>
      <c r="AG19" s="126" t="s">
        <v>3578</v>
      </c>
      <c r="AH19" s="37" t="s">
        <v>1</v>
      </c>
      <c r="AI19" s="37" t="s">
        <v>3634</v>
      </c>
    </row>
    <row r="20" spans="1:35" s="19" customFormat="1" ht="76.5" customHeight="1">
      <c r="A20" s="166" t="s">
        <v>433</v>
      </c>
      <c r="B20" s="153" t="s">
        <v>298</v>
      </c>
      <c r="C20" s="153" t="s">
        <v>84</v>
      </c>
      <c r="D20" s="154" t="s">
        <v>2300</v>
      </c>
      <c r="E20" s="170" t="s">
        <v>1925</v>
      </c>
      <c r="F20" s="156" t="s">
        <v>2512</v>
      </c>
      <c r="G20" s="156" t="s">
        <v>3852</v>
      </c>
      <c r="H20" s="167" t="s">
        <v>3232</v>
      </c>
      <c r="I20" s="173" t="s">
        <v>2905</v>
      </c>
      <c r="J20" s="37" t="s">
        <v>1843</v>
      </c>
      <c r="K20" s="37" t="s">
        <v>1844</v>
      </c>
      <c r="L20" s="37" t="s">
        <v>2134</v>
      </c>
      <c r="M20" s="37" t="s">
        <v>5</v>
      </c>
      <c r="N20" s="37" t="s">
        <v>1</v>
      </c>
      <c r="O20" s="148"/>
      <c r="P20" s="126"/>
      <c r="Q20" s="126" t="s">
        <v>2932</v>
      </c>
      <c r="R20" s="126" t="s">
        <v>2936</v>
      </c>
      <c r="S20" s="126" t="s">
        <v>1</v>
      </c>
      <c r="T20" s="37"/>
      <c r="U20" s="126"/>
      <c r="V20" s="126"/>
      <c r="W20" s="126" t="s">
        <v>1</v>
      </c>
      <c r="X20" s="126" t="s">
        <v>3576</v>
      </c>
      <c r="Y20" s="126"/>
      <c r="Z20" s="126"/>
      <c r="AA20" s="126"/>
      <c r="AB20" s="37"/>
      <c r="AC20" s="126" t="s">
        <v>1</v>
      </c>
      <c r="AD20" s="126" t="s">
        <v>3578</v>
      </c>
      <c r="AE20" s="37"/>
      <c r="AF20" s="126"/>
      <c r="AG20" s="126" t="s">
        <v>3580</v>
      </c>
      <c r="AH20" s="37" t="s">
        <v>1</v>
      </c>
      <c r="AI20" s="37" t="s">
        <v>3634</v>
      </c>
    </row>
    <row r="21" spans="1:35" s="19" customFormat="1" ht="76.5" customHeight="1">
      <c r="A21" s="87" t="s">
        <v>434</v>
      </c>
      <c r="B21" s="153" t="s">
        <v>3229</v>
      </c>
      <c r="C21" s="153" t="s">
        <v>127</v>
      </c>
      <c r="D21" s="154" t="s">
        <v>2301</v>
      </c>
      <c r="E21" s="170" t="s">
        <v>1909</v>
      </c>
      <c r="F21" s="156"/>
      <c r="G21" s="156"/>
      <c r="H21" s="167" t="s">
        <v>1382</v>
      </c>
      <c r="I21" s="37" t="s">
        <v>1846</v>
      </c>
      <c r="J21" s="37" t="s">
        <v>1853</v>
      </c>
      <c r="K21" s="37" t="s">
        <v>1844</v>
      </c>
      <c r="L21" s="37" t="s">
        <v>2298</v>
      </c>
      <c r="M21" s="37" t="s">
        <v>1717</v>
      </c>
      <c r="N21" s="37"/>
      <c r="O21" s="148"/>
      <c r="P21" s="126"/>
      <c r="Q21" s="126"/>
      <c r="R21" s="126"/>
      <c r="S21" s="126"/>
      <c r="T21" s="37"/>
      <c r="U21" s="126"/>
      <c r="V21" s="126"/>
      <c r="W21" s="126"/>
      <c r="X21" s="126"/>
      <c r="Y21" s="126"/>
      <c r="Z21" s="126"/>
      <c r="AA21" s="126"/>
      <c r="AB21" s="37"/>
      <c r="AC21" s="126"/>
      <c r="AD21" s="126"/>
      <c r="AE21" s="37"/>
      <c r="AF21" s="126"/>
      <c r="AG21" s="126"/>
      <c r="AH21" s="37"/>
      <c r="AI21" s="37" t="s">
        <v>3634</v>
      </c>
    </row>
    <row r="22" spans="1:35" s="19" customFormat="1" ht="76.5" customHeight="1">
      <c r="A22" s="177" t="s">
        <v>435</v>
      </c>
      <c r="B22" s="153" t="s">
        <v>296</v>
      </c>
      <c r="C22" s="153" t="s">
        <v>82</v>
      </c>
      <c r="D22" s="154" t="s">
        <v>2301</v>
      </c>
      <c r="E22" s="170" t="s">
        <v>1925</v>
      </c>
      <c r="F22" s="156"/>
      <c r="G22" s="181"/>
      <c r="H22" s="167" t="s">
        <v>2299</v>
      </c>
      <c r="I22" s="37" t="s">
        <v>1842</v>
      </c>
      <c r="J22" s="37" t="s">
        <v>1843</v>
      </c>
      <c r="K22" s="37" t="s">
        <v>1844</v>
      </c>
      <c r="L22" s="37" t="s">
        <v>1845</v>
      </c>
      <c r="M22" s="37" t="s">
        <v>5</v>
      </c>
      <c r="N22" s="37"/>
      <c r="O22" s="148"/>
      <c r="P22" s="126"/>
      <c r="Q22" s="126"/>
      <c r="R22" s="126"/>
      <c r="S22" s="126"/>
      <c r="T22" s="37"/>
      <c r="U22" s="126"/>
      <c r="V22" s="126"/>
      <c r="W22" s="126"/>
      <c r="X22" s="126" t="s">
        <v>3574</v>
      </c>
      <c r="Y22" s="126"/>
      <c r="Z22" s="126"/>
      <c r="AA22" s="126"/>
      <c r="AB22" s="37"/>
      <c r="AC22" s="126"/>
      <c r="AD22" s="126"/>
      <c r="AE22" s="37"/>
      <c r="AF22" s="126"/>
      <c r="AG22" s="126"/>
      <c r="AH22" s="37" t="s">
        <v>1</v>
      </c>
      <c r="AI22" s="37" t="s">
        <v>3634</v>
      </c>
    </row>
    <row r="23" spans="1:35" s="19" customFormat="1" ht="76.5" customHeight="1">
      <c r="A23" s="177" t="s">
        <v>436</v>
      </c>
      <c r="B23" s="153" t="s">
        <v>3702</v>
      </c>
      <c r="C23" s="153" t="s">
        <v>28</v>
      </c>
      <c r="D23" s="154" t="s">
        <v>2300</v>
      </c>
      <c r="E23" s="170" t="s">
        <v>1925</v>
      </c>
      <c r="F23" s="156" t="s">
        <v>2590</v>
      </c>
      <c r="G23" s="181" t="s">
        <v>3853</v>
      </c>
      <c r="H23" s="167" t="s">
        <v>3703</v>
      </c>
      <c r="I23" s="37" t="s">
        <v>1846</v>
      </c>
      <c r="J23" s="37" t="s">
        <v>3638</v>
      </c>
      <c r="K23" s="37" t="s">
        <v>1844</v>
      </c>
      <c r="L23" s="37" t="s">
        <v>2134</v>
      </c>
      <c r="M23" s="37" t="s">
        <v>5</v>
      </c>
      <c r="N23" s="37" t="s">
        <v>1</v>
      </c>
      <c r="O23" s="148"/>
      <c r="P23" s="126"/>
      <c r="Q23" s="126"/>
      <c r="R23" s="126" t="s">
        <v>2994</v>
      </c>
      <c r="S23" s="126" t="s">
        <v>1</v>
      </c>
      <c r="T23" s="37" t="s">
        <v>1</v>
      </c>
      <c r="U23" s="126"/>
      <c r="V23" s="126"/>
      <c r="W23" s="126" t="s">
        <v>1</v>
      </c>
      <c r="X23" s="126"/>
      <c r="Y23" s="126"/>
      <c r="Z23" s="126"/>
      <c r="AA23" s="126"/>
      <c r="AB23" s="37"/>
      <c r="AC23" s="126"/>
      <c r="AD23" s="126" t="s">
        <v>3578</v>
      </c>
      <c r="AE23" s="37" t="s">
        <v>3854</v>
      </c>
      <c r="AF23" s="126" t="s">
        <v>1</v>
      </c>
      <c r="AG23" s="126" t="s">
        <v>3578</v>
      </c>
      <c r="AH23" s="37"/>
      <c r="AI23" s="37" t="s">
        <v>1</v>
      </c>
    </row>
    <row r="24" spans="1:35" s="19" customFormat="1" ht="76.5" customHeight="1">
      <c r="A24" s="177" t="s">
        <v>437</v>
      </c>
      <c r="B24" s="153" t="s">
        <v>299</v>
      </c>
      <c r="C24" s="153" t="s">
        <v>36</v>
      </c>
      <c r="D24" s="154" t="s">
        <v>2300</v>
      </c>
      <c r="E24" s="170" t="s">
        <v>1925</v>
      </c>
      <c r="F24" s="156" t="s">
        <v>2519</v>
      </c>
      <c r="G24" s="181" t="s">
        <v>3855</v>
      </c>
      <c r="H24" s="167" t="s">
        <v>1435</v>
      </c>
      <c r="I24" s="37" t="s">
        <v>2905</v>
      </c>
      <c r="J24" s="37" t="s">
        <v>1852</v>
      </c>
      <c r="K24" s="37" t="s">
        <v>1844</v>
      </c>
      <c r="L24" s="37" t="s">
        <v>1850</v>
      </c>
      <c r="M24" s="37" t="s">
        <v>1717</v>
      </c>
      <c r="N24" s="37" t="s">
        <v>1</v>
      </c>
      <c r="O24" s="148"/>
      <c r="P24" s="126" t="s">
        <v>3759</v>
      </c>
      <c r="Q24" s="126"/>
      <c r="R24" s="126" t="s">
        <v>1</v>
      </c>
      <c r="S24" s="126" t="s">
        <v>1</v>
      </c>
      <c r="T24" s="37" t="s">
        <v>1</v>
      </c>
      <c r="U24" s="126" t="s">
        <v>2091</v>
      </c>
      <c r="V24" s="126" t="s">
        <v>1</v>
      </c>
      <c r="W24" s="126" t="s">
        <v>1</v>
      </c>
      <c r="X24" s="126" t="s">
        <v>2426</v>
      </c>
      <c r="Y24" s="126"/>
      <c r="Z24" s="126"/>
      <c r="AA24" s="126"/>
      <c r="AB24" s="37" t="s">
        <v>1</v>
      </c>
      <c r="AC24" s="126" t="s">
        <v>1</v>
      </c>
      <c r="AD24" s="126" t="s">
        <v>3578</v>
      </c>
      <c r="AE24" s="37"/>
      <c r="AF24" s="126"/>
      <c r="AG24" s="126" t="s">
        <v>3580</v>
      </c>
      <c r="AH24" s="37" t="s">
        <v>1</v>
      </c>
      <c r="AI24" s="37" t="s">
        <v>3634</v>
      </c>
    </row>
    <row r="25" spans="1:35" s="19" customFormat="1" ht="76.5" customHeight="1">
      <c r="A25" s="177" t="s">
        <v>438</v>
      </c>
      <c r="B25" s="153" t="s">
        <v>2035</v>
      </c>
      <c r="C25" s="153" t="s">
        <v>685</v>
      </c>
      <c r="D25" s="154" t="s">
        <v>2301</v>
      </c>
      <c r="E25" s="170" t="s">
        <v>1925</v>
      </c>
      <c r="F25" s="156"/>
      <c r="G25" s="156"/>
      <c r="H25" s="167" t="s">
        <v>1471</v>
      </c>
      <c r="I25" s="37" t="s">
        <v>2905</v>
      </c>
      <c r="J25" s="37" t="s">
        <v>1859</v>
      </c>
      <c r="K25" s="37" t="s">
        <v>1844</v>
      </c>
      <c r="L25" s="37" t="s">
        <v>1854</v>
      </c>
      <c r="M25" s="37" t="s">
        <v>6</v>
      </c>
      <c r="N25" s="37"/>
      <c r="O25" s="148"/>
      <c r="P25" s="126"/>
      <c r="Q25" s="126"/>
      <c r="R25" s="126"/>
      <c r="S25" s="126"/>
      <c r="T25" s="37"/>
      <c r="U25" s="126" t="s">
        <v>2092</v>
      </c>
      <c r="V25" s="126"/>
      <c r="W25" s="126"/>
      <c r="X25" s="126"/>
      <c r="Y25" s="126"/>
      <c r="Z25" s="126"/>
      <c r="AA25" s="126"/>
      <c r="AB25" s="37"/>
      <c r="AC25" s="126"/>
      <c r="AD25" s="126"/>
      <c r="AE25" s="37"/>
      <c r="AF25" s="126"/>
      <c r="AG25" s="126"/>
      <c r="AH25" s="37"/>
      <c r="AI25" s="37" t="s">
        <v>3634</v>
      </c>
    </row>
    <row r="26" spans="1:35" s="125" customFormat="1" ht="76.5" customHeight="1">
      <c r="A26" s="166" t="s">
        <v>439</v>
      </c>
      <c r="B26" s="153" t="s">
        <v>300</v>
      </c>
      <c r="C26" s="153" t="s">
        <v>12</v>
      </c>
      <c r="D26" s="154" t="s">
        <v>2301</v>
      </c>
      <c r="E26" s="170" t="s">
        <v>1925</v>
      </c>
      <c r="F26" s="159"/>
      <c r="G26" s="159"/>
      <c r="H26" s="167" t="s">
        <v>1440</v>
      </c>
      <c r="I26" s="37" t="s">
        <v>1846</v>
      </c>
      <c r="J26" s="37" t="s">
        <v>1853</v>
      </c>
      <c r="K26" s="37" t="s">
        <v>1844</v>
      </c>
      <c r="L26" s="37" t="s">
        <v>1850</v>
      </c>
      <c r="M26" s="37" t="s">
        <v>5</v>
      </c>
      <c r="N26" s="37"/>
      <c r="O26" s="148"/>
      <c r="P26" s="126"/>
      <c r="Q26" s="126"/>
      <c r="R26" s="126"/>
      <c r="S26" s="126"/>
      <c r="T26" s="37"/>
      <c r="U26" s="126"/>
      <c r="V26" s="126"/>
      <c r="W26" s="126"/>
      <c r="X26" s="126"/>
      <c r="Y26" s="126"/>
      <c r="Z26" s="126"/>
      <c r="AA26" s="126"/>
      <c r="AB26" s="37"/>
      <c r="AC26" s="126"/>
      <c r="AD26" s="126"/>
      <c r="AE26" s="37"/>
      <c r="AF26" s="126"/>
      <c r="AG26" s="126"/>
      <c r="AH26" s="37"/>
      <c r="AI26" s="37" t="s">
        <v>3634</v>
      </c>
    </row>
    <row r="27" spans="1:35" s="125" customFormat="1" ht="76.5" customHeight="1">
      <c r="A27" s="166" t="s">
        <v>335</v>
      </c>
      <c r="B27" s="153" t="s">
        <v>301</v>
      </c>
      <c r="C27" s="153" t="s">
        <v>76</v>
      </c>
      <c r="D27" s="153" t="s">
        <v>2300</v>
      </c>
      <c r="E27" s="170" t="s">
        <v>1925</v>
      </c>
      <c r="F27" s="156" t="s">
        <v>2509</v>
      </c>
      <c r="G27" s="156" t="s">
        <v>3856</v>
      </c>
      <c r="H27" s="167" t="s">
        <v>2140</v>
      </c>
      <c r="I27" s="37" t="s">
        <v>2905</v>
      </c>
      <c r="J27" s="37" t="s">
        <v>1843</v>
      </c>
      <c r="K27" s="37" t="s">
        <v>1844</v>
      </c>
      <c r="L27" s="37" t="s">
        <v>1845</v>
      </c>
      <c r="M27" s="37" t="s">
        <v>1717</v>
      </c>
      <c r="N27" s="37" t="s">
        <v>1</v>
      </c>
      <c r="O27" s="148"/>
      <c r="P27" s="126"/>
      <c r="Q27" s="126" t="s">
        <v>1</v>
      </c>
      <c r="R27" s="126"/>
      <c r="S27" s="126" t="s">
        <v>1</v>
      </c>
      <c r="T27" s="37"/>
      <c r="U27" s="126"/>
      <c r="V27" s="126"/>
      <c r="W27" s="126" t="s">
        <v>1</v>
      </c>
      <c r="X27" s="126" t="s">
        <v>3574</v>
      </c>
      <c r="Y27" s="126"/>
      <c r="Z27" s="126"/>
      <c r="AA27" s="126"/>
      <c r="AB27" s="37" t="s">
        <v>1</v>
      </c>
      <c r="AC27" s="126" t="s">
        <v>2755</v>
      </c>
      <c r="AD27" s="126" t="s">
        <v>3857</v>
      </c>
      <c r="AE27" s="37" t="s">
        <v>3858</v>
      </c>
      <c r="AF27" s="126" t="s">
        <v>3758</v>
      </c>
      <c r="AG27" s="126"/>
      <c r="AH27" s="37" t="s">
        <v>2755</v>
      </c>
      <c r="AI27" s="37" t="s">
        <v>3634</v>
      </c>
    </row>
    <row r="28" spans="1:35" s="125" customFormat="1" ht="76.5" customHeight="1">
      <c r="A28" s="177" t="s">
        <v>440</v>
      </c>
      <c r="B28" s="153" t="s">
        <v>1551</v>
      </c>
      <c r="C28" s="153" t="s">
        <v>98</v>
      </c>
      <c r="D28" s="154" t="s">
        <v>2301</v>
      </c>
      <c r="E28" s="170" t="s">
        <v>1925</v>
      </c>
      <c r="F28" s="159"/>
      <c r="G28" s="159"/>
      <c r="H28" s="167" t="s">
        <v>1985</v>
      </c>
      <c r="I28" s="37" t="s">
        <v>2905</v>
      </c>
      <c r="J28" s="37" t="s">
        <v>1843</v>
      </c>
      <c r="K28" s="37" t="s">
        <v>1844</v>
      </c>
      <c r="L28" s="37" t="s">
        <v>1850</v>
      </c>
      <c r="M28" s="37" t="s">
        <v>6</v>
      </c>
      <c r="N28" s="37"/>
      <c r="O28" s="148"/>
      <c r="P28" s="126"/>
      <c r="Q28" s="126"/>
      <c r="R28" s="126" t="s">
        <v>1</v>
      </c>
      <c r="S28" s="126"/>
      <c r="T28" s="37"/>
      <c r="U28" s="126"/>
      <c r="V28" s="126"/>
      <c r="W28" s="126"/>
      <c r="X28" s="126"/>
      <c r="Y28" s="126"/>
      <c r="Z28" s="126"/>
      <c r="AA28" s="126"/>
      <c r="AB28" s="37"/>
      <c r="AC28" s="126"/>
      <c r="AD28" s="126"/>
      <c r="AE28" s="37"/>
      <c r="AF28" s="126"/>
      <c r="AG28" s="126"/>
      <c r="AH28" s="37"/>
      <c r="AI28" s="37" t="s">
        <v>3634</v>
      </c>
    </row>
    <row r="29" spans="1:35" s="125" customFormat="1" ht="76.5" customHeight="1">
      <c r="A29" s="177" t="s">
        <v>441</v>
      </c>
      <c r="B29" s="153" t="s">
        <v>2123</v>
      </c>
      <c r="C29" s="153" t="s">
        <v>686</v>
      </c>
      <c r="D29" s="154" t="s">
        <v>2301</v>
      </c>
      <c r="E29" s="170" t="s">
        <v>1925</v>
      </c>
      <c r="F29" s="159"/>
      <c r="G29" s="159"/>
      <c r="H29" s="167" t="s">
        <v>1472</v>
      </c>
      <c r="I29" s="37" t="s">
        <v>2905</v>
      </c>
      <c r="J29" s="37" t="s">
        <v>1843</v>
      </c>
      <c r="K29" s="37" t="s">
        <v>1844</v>
      </c>
      <c r="L29" s="37" t="s">
        <v>1854</v>
      </c>
      <c r="M29" s="37" t="s">
        <v>6</v>
      </c>
      <c r="N29" s="37"/>
      <c r="O29" s="148"/>
      <c r="P29" s="126"/>
      <c r="Q29" s="126"/>
      <c r="R29" s="126"/>
      <c r="S29" s="126"/>
      <c r="T29" s="37"/>
      <c r="U29" s="126" t="s">
        <v>2094</v>
      </c>
      <c r="V29" s="126"/>
      <c r="W29" s="126"/>
      <c r="X29" s="126"/>
      <c r="Y29" s="126"/>
      <c r="Z29" s="126"/>
      <c r="AA29" s="126"/>
      <c r="AB29" s="37"/>
      <c r="AC29" s="126"/>
      <c r="AD29" s="126"/>
      <c r="AE29" s="37"/>
      <c r="AF29" s="126"/>
      <c r="AG29" s="126"/>
      <c r="AH29" s="37"/>
      <c r="AI29" s="37" t="s">
        <v>3634</v>
      </c>
    </row>
    <row r="30" spans="1:35" s="125" customFormat="1" ht="76.5" customHeight="1">
      <c r="A30" s="177" t="s">
        <v>442</v>
      </c>
      <c r="B30" s="153" t="s">
        <v>1552</v>
      </c>
      <c r="C30" s="153" t="s">
        <v>40</v>
      </c>
      <c r="D30" s="154" t="s">
        <v>2301</v>
      </c>
      <c r="E30" s="170" t="s">
        <v>1909</v>
      </c>
      <c r="F30" s="159" t="s">
        <v>2647</v>
      </c>
      <c r="G30" s="159" t="s">
        <v>3859</v>
      </c>
      <c r="H30" s="167" t="s">
        <v>1451</v>
      </c>
      <c r="I30" s="37" t="s">
        <v>2905</v>
      </c>
      <c r="J30" s="37" t="s">
        <v>1843</v>
      </c>
      <c r="K30" s="37" t="s">
        <v>1844</v>
      </c>
      <c r="L30" s="37" t="s">
        <v>1882</v>
      </c>
      <c r="M30" s="37" t="s">
        <v>1717</v>
      </c>
      <c r="N30" s="37"/>
      <c r="O30" s="148"/>
      <c r="P30" s="126"/>
      <c r="Q30" s="126"/>
      <c r="R30" s="126"/>
      <c r="S30" s="126" t="s">
        <v>3112</v>
      </c>
      <c r="T30" s="37"/>
      <c r="U30" s="126"/>
      <c r="V30" s="126" t="s">
        <v>1</v>
      </c>
      <c r="W30" s="126" t="s">
        <v>3860</v>
      </c>
      <c r="X30" s="126"/>
      <c r="Y30" s="126"/>
      <c r="Z30" s="126"/>
      <c r="AA30" s="126"/>
      <c r="AB30" s="37"/>
      <c r="AC30" s="126"/>
      <c r="AD30" s="126"/>
      <c r="AE30" s="37"/>
      <c r="AF30" s="126"/>
      <c r="AG30" s="126"/>
      <c r="AH30" s="37"/>
      <c r="AI30" s="37" t="s">
        <v>1</v>
      </c>
    </row>
    <row r="31" spans="1:35" s="125" customFormat="1" ht="76.5" customHeight="1">
      <c r="A31" s="177" t="s">
        <v>443</v>
      </c>
      <c r="B31" s="153" t="s">
        <v>3089</v>
      </c>
      <c r="C31" s="153" t="s">
        <v>35</v>
      </c>
      <c r="D31" s="154" t="s">
        <v>2301</v>
      </c>
      <c r="E31" s="170" t="s">
        <v>1925</v>
      </c>
      <c r="F31" s="159" t="s">
        <v>2639</v>
      </c>
      <c r="G31" s="159" t="s">
        <v>3861</v>
      </c>
      <c r="H31" s="167" t="s">
        <v>1775</v>
      </c>
      <c r="I31" s="37" t="s">
        <v>2905</v>
      </c>
      <c r="J31" s="37" t="s">
        <v>1853</v>
      </c>
      <c r="K31" s="37" t="s">
        <v>1844</v>
      </c>
      <c r="L31" s="37" t="s">
        <v>1854</v>
      </c>
      <c r="M31" s="37" t="s">
        <v>6</v>
      </c>
      <c r="N31" s="37"/>
      <c r="O31" s="148"/>
      <c r="P31" s="126"/>
      <c r="Q31" s="126"/>
      <c r="R31" s="126"/>
      <c r="S31" s="126" t="s">
        <v>1</v>
      </c>
      <c r="T31" s="37"/>
      <c r="U31" s="126"/>
      <c r="V31" s="126"/>
      <c r="W31" s="126" t="s">
        <v>3860</v>
      </c>
      <c r="X31" s="126"/>
      <c r="Y31" s="126"/>
      <c r="Z31" s="126"/>
      <c r="AA31" s="126"/>
      <c r="AB31" s="37"/>
      <c r="AC31" s="126"/>
      <c r="AD31" s="126"/>
      <c r="AE31" s="37"/>
      <c r="AF31" s="126"/>
      <c r="AG31" s="126"/>
      <c r="AH31" s="37"/>
      <c r="AI31" s="37" t="s">
        <v>3634</v>
      </c>
    </row>
    <row r="32" spans="1:35" s="19" customFormat="1" ht="76.5" customHeight="1">
      <c r="A32" s="87" t="s">
        <v>444</v>
      </c>
      <c r="B32" s="153" t="s">
        <v>727</v>
      </c>
      <c r="C32" s="153" t="s">
        <v>1000</v>
      </c>
      <c r="D32" s="154" t="s">
        <v>2301</v>
      </c>
      <c r="E32" s="170" t="s">
        <v>1925</v>
      </c>
      <c r="F32" s="159" t="s">
        <v>2520</v>
      </c>
      <c r="G32" s="159"/>
      <c r="H32" s="167" t="s">
        <v>1484</v>
      </c>
      <c r="I32" s="37" t="s">
        <v>1846</v>
      </c>
      <c r="J32" s="37" t="s">
        <v>1855</v>
      </c>
      <c r="K32" s="37" t="s">
        <v>1844</v>
      </c>
      <c r="L32" s="37" t="s">
        <v>1850</v>
      </c>
      <c r="M32" s="37" t="s">
        <v>323</v>
      </c>
      <c r="N32" s="37"/>
      <c r="O32" s="148"/>
      <c r="P32" s="126"/>
      <c r="Q32" s="126"/>
      <c r="R32" s="126"/>
      <c r="S32" s="126"/>
      <c r="T32" s="37"/>
      <c r="U32" s="126"/>
      <c r="V32" s="126"/>
      <c r="W32" s="126" t="s">
        <v>1</v>
      </c>
      <c r="X32" s="126"/>
      <c r="Y32" s="126"/>
      <c r="Z32" s="126"/>
      <c r="AA32" s="126"/>
      <c r="AB32" s="37"/>
      <c r="AC32" s="126"/>
      <c r="AD32" s="126"/>
      <c r="AE32" s="37"/>
      <c r="AF32" s="126"/>
      <c r="AG32" s="126"/>
      <c r="AH32" s="37"/>
      <c r="AI32" s="37" t="s">
        <v>3634</v>
      </c>
    </row>
    <row r="33" spans="1:35" s="19" customFormat="1" ht="76.5" customHeight="1">
      <c r="A33" s="166" t="s">
        <v>445</v>
      </c>
      <c r="B33" s="153" t="s">
        <v>728</v>
      </c>
      <c r="C33" s="153" t="s">
        <v>1001</v>
      </c>
      <c r="D33" s="154" t="s">
        <v>2300</v>
      </c>
      <c r="E33" s="170" t="s">
        <v>1925</v>
      </c>
      <c r="F33" s="159" t="s">
        <v>2690</v>
      </c>
      <c r="G33" s="159"/>
      <c r="H33" s="167" t="s">
        <v>729</v>
      </c>
      <c r="I33" s="37" t="s">
        <v>1846</v>
      </c>
      <c r="J33" s="37" t="s">
        <v>1855</v>
      </c>
      <c r="K33" s="37" t="s">
        <v>1844</v>
      </c>
      <c r="L33" s="37" t="s">
        <v>1854</v>
      </c>
      <c r="M33" s="37" t="s">
        <v>323</v>
      </c>
      <c r="N33" s="37"/>
      <c r="O33" s="148"/>
      <c r="P33" s="126"/>
      <c r="Q33" s="126"/>
      <c r="R33" s="126"/>
      <c r="S33" s="126"/>
      <c r="T33" s="37"/>
      <c r="U33" s="126"/>
      <c r="V33" s="126"/>
      <c r="W33" s="126" t="s">
        <v>1</v>
      </c>
      <c r="X33" s="126"/>
      <c r="Y33" s="126"/>
      <c r="Z33" s="126"/>
      <c r="AA33" s="126"/>
      <c r="AB33" s="37"/>
      <c r="AC33" s="126"/>
      <c r="AD33" s="126"/>
      <c r="AE33" s="37"/>
      <c r="AF33" s="126"/>
      <c r="AG33" s="126"/>
      <c r="AH33" s="37"/>
      <c r="AI33" s="37" t="s">
        <v>3634</v>
      </c>
    </row>
    <row r="34" spans="1:35" s="19" customFormat="1" ht="76.5" customHeight="1">
      <c r="A34" s="87" t="s">
        <v>446</v>
      </c>
      <c r="B34" s="153" t="s">
        <v>47</v>
      </c>
      <c r="C34" s="153" t="s">
        <v>48</v>
      </c>
      <c r="D34" s="154" t="s">
        <v>2301</v>
      </c>
      <c r="E34" s="170" t="s">
        <v>1909</v>
      </c>
      <c r="F34" s="159"/>
      <c r="G34" s="159"/>
      <c r="H34" s="167" t="s">
        <v>2302</v>
      </c>
      <c r="I34" s="37" t="s">
        <v>1846</v>
      </c>
      <c r="J34" s="37" t="s">
        <v>1853</v>
      </c>
      <c r="K34" s="37" t="s">
        <v>1844</v>
      </c>
      <c r="L34" s="37" t="s">
        <v>2298</v>
      </c>
      <c r="M34" s="37" t="s">
        <v>1717</v>
      </c>
      <c r="N34" s="37"/>
      <c r="O34" s="148"/>
      <c r="P34" s="126"/>
      <c r="Q34" s="126"/>
      <c r="R34" s="126"/>
      <c r="S34" s="126"/>
      <c r="T34" s="37"/>
      <c r="U34" s="126"/>
      <c r="V34" s="126"/>
      <c r="W34" s="126"/>
      <c r="X34" s="126"/>
      <c r="Y34" s="126"/>
      <c r="Z34" s="126"/>
      <c r="AA34" s="126"/>
      <c r="AB34" s="37" t="s">
        <v>1</v>
      </c>
      <c r="AC34" s="126"/>
      <c r="AD34" s="126"/>
      <c r="AE34" s="37"/>
      <c r="AF34" s="126"/>
      <c r="AG34" s="126"/>
      <c r="AH34" s="37"/>
      <c r="AI34" s="37" t="s">
        <v>3634</v>
      </c>
    </row>
    <row r="35" spans="1:35" s="19" customFormat="1" ht="76.5" customHeight="1">
      <c r="A35" s="166" t="s">
        <v>447</v>
      </c>
      <c r="B35" s="153" t="s">
        <v>730</v>
      </c>
      <c r="C35" s="153" t="s">
        <v>1002</v>
      </c>
      <c r="D35" s="154" t="s">
        <v>2301</v>
      </c>
      <c r="E35" s="170" t="s">
        <v>1925</v>
      </c>
      <c r="F35" s="159"/>
      <c r="G35" s="159"/>
      <c r="H35" s="167" t="s">
        <v>1485</v>
      </c>
      <c r="I35" s="37" t="s">
        <v>1846</v>
      </c>
      <c r="J35" s="37" t="s">
        <v>1855</v>
      </c>
      <c r="K35" s="37" t="s">
        <v>1844</v>
      </c>
      <c r="L35" s="37" t="s">
        <v>1850</v>
      </c>
      <c r="M35" s="37" t="s">
        <v>5</v>
      </c>
      <c r="N35" s="37"/>
      <c r="O35" s="148"/>
      <c r="P35" s="126"/>
      <c r="Q35" s="126"/>
      <c r="R35" s="126"/>
      <c r="S35" s="126"/>
      <c r="T35" s="37"/>
      <c r="U35" s="126"/>
      <c r="V35" s="126"/>
      <c r="W35" s="126"/>
      <c r="X35" s="126"/>
      <c r="Y35" s="126"/>
      <c r="Z35" s="126"/>
      <c r="AA35" s="126"/>
      <c r="AB35" s="37"/>
      <c r="AC35" s="126"/>
      <c r="AD35" s="126"/>
      <c r="AE35" s="37"/>
      <c r="AF35" s="126"/>
      <c r="AG35" s="126"/>
      <c r="AH35" s="37"/>
      <c r="AI35" s="37" t="s">
        <v>3634</v>
      </c>
    </row>
    <row r="36" spans="1:35" s="19" customFormat="1" ht="76.5" customHeight="1">
      <c r="A36" s="87" t="s">
        <v>448</v>
      </c>
      <c r="B36" s="153" t="s">
        <v>847</v>
      </c>
      <c r="C36" s="153" t="s">
        <v>3018</v>
      </c>
      <c r="D36" s="154" t="s">
        <v>2301</v>
      </c>
      <c r="E36" s="170" t="s">
        <v>1925</v>
      </c>
      <c r="F36" s="159"/>
      <c r="G36" s="159"/>
      <c r="H36" s="167" t="s">
        <v>848</v>
      </c>
      <c r="I36" s="37" t="s">
        <v>1846</v>
      </c>
      <c r="J36" s="37" t="s">
        <v>1855</v>
      </c>
      <c r="K36" s="37" t="s">
        <v>1844</v>
      </c>
      <c r="L36" s="37" t="s">
        <v>1850</v>
      </c>
      <c r="M36" s="37" t="s">
        <v>1717</v>
      </c>
      <c r="N36" s="37"/>
      <c r="O36" s="148"/>
      <c r="P36" s="126"/>
      <c r="Q36" s="126"/>
      <c r="R36" s="126"/>
      <c r="S36" s="126"/>
      <c r="T36" s="37"/>
      <c r="U36" s="126"/>
      <c r="V36" s="126"/>
      <c r="W36" s="126"/>
      <c r="X36" s="126"/>
      <c r="Y36" s="126"/>
      <c r="Z36" s="126"/>
      <c r="AA36" s="126"/>
      <c r="AB36" s="37"/>
      <c r="AC36" s="126"/>
      <c r="AD36" s="126"/>
      <c r="AE36" s="37"/>
      <c r="AF36" s="126"/>
      <c r="AG36" s="126"/>
      <c r="AH36" s="37"/>
      <c r="AI36" s="37" t="s">
        <v>3634</v>
      </c>
    </row>
    <row r="37" spans="1:35" s="19" customFormat="1" ht="76.5" customHeight="1">
      <c r="A37" s="166" t="s">
        <v>449</v>
      </c>
      <c r="B37" s="153" t="s">
        <v>853</v>
      </c>
      <c r="C37" s="153" t="s">
        <v>3022</v>
      </c>
      <c r="D37" s="154" t="s">
        <v>2301</v>
      </c>
      <c r="E37" s="170" t="s">
        <v>1902</v>
      </c>
      <c r="F37" s="159" t="s">
        <v>2618</v>
      </c>
      <c r="G37" s="159"/>
      <c r="H37" s="167" t="s">
        <v>854</v>
      </c>
      <c r="I37" s="37" t="s">
        <v>1846</v>
      </c>
      <c r="J37" s="37" t="s">
        <v>1855</v>
      </c>
      <c r="K37" s="37" t="s">
        <v>1844</v>
      </c>
      <c r="L37" s="37" t="s">
        <v>1850</v>
      </c>
      <c r="M37" s="37" t="s">
        <v>1717</v>
      </c>
      <c r="N37" s="37"/>
      <c r="O37" s="148"/>
      <c r="P37" s="126"/>
      <c r="Q37" s="126"/>
      <c r="R37" s="126"/>
      <c r="S37" s="126"/>
      <c r="T37" s="37"/>
      <c r="U37" s="126"/>
      <c r="V37" s="126"/>
      <c r="W37" s="126"/>
      <c r="X37" s="126"/>
      <c r="Y37" s="126"/>
      <c r="Z37" s="126"/>
      <c r="AA37" s="126"/>
      <c r="AB37" s="37"/>
      <c r="AC37" s="126"/>
      <c r="AD37" s="126"/>
      <c r="AE37" s="37"/>
      <c r="AF37" s="126"/>
      <c r="AG37" s="126"/>
      <c r="AH37" s="37"/>
      <c r="AI37" s="37" t="s">
        <v>3634</v>
      </c>
    </row>
    <row r="38" spans="1:35" s="19" customFormat="1" ht="76.5" customHeight="1">
      <c r="A38" s="87" t="s">
        <v>336</v>
      </c>
      <c r="B38" s="153" t="s">
        <v>1554</v>
      </c>
      <c r="C38" s="153" t="s">
        <v>9</v>
      </c>
      <c r="D38" s="153" t="s">
        <v>2301</v>
      </c>
      <c r="E38" s="170" t="s">
        <v>1925</v>
      </c>
      <c r="F38" s="156" t="s">
        <v>2714</v>
      </c>
      <c r="G38" s="156" t="s">
        <v>3862</v>
      </c>
      <c r="H38" s="167" t="s">
        <v>2149</v>
      </c>
      <c r="I38" s="37" t="s">
        <v>1842</v>
      </c>
      <c r="J38" s="37" t="s">
        <v>1855</v>
      </c>
      <c r="K38" s="37" t="s">
        <v>1844</v>
      </c>
      <c r="L38" s="37" t="s">
        <v>1850</v>
      </c>
      <c r="M38" s="37" t="s">
        <v>5</v>
      </c>
      <c r="N38" s="37"/>
      <c r="O38" s="148"/>
      <c r="P38" s="126"/>
      <c r="Q38" s="126"/>
      <c r="R38" s="126"/>
      <c r="S38" s="126"/>
      <c r="T38" s="37"/>
      <c r="U38" s="126"/>
      <c r="V38" s="126"/>
      <c r="W38" s="126"/>
      <c r="X38" s="126" t="s">
        <v>2426</v>
      </c>
      <c r="Y38" s="126"/>
      <c r="Z38" s="126"/>
      <c r="AA38" s="126"/>
      <c r="AB38" s="37" t="s">
        <v>1</v>
      </c>
      <c r="AC38" s="126"/>
      <c r="AD38" s="126" t="s">
        <v>3578</v>
      </c>
      <c r="AE38" s="37"/>
      <c r="AF38" s="126"/>
      <c r="AG38" s="126"/>
      <c r="AH38" s="37" t="s">
        <v>1</v>
      </c>
      <c r="AI38" s="37" t="s">
        <v>3634</v>
      </c>
    </row>
    <row r="39" spans="1:35" s="19" customFormat="1" ht="76.5" customHeight="1">
      <c r="A39" s="166" t="s">
        <v>450</v>
      </c>
      <c r="B39" s="153" t="s">
        <v>2036</v>
      </c>
      <c r="C39" s="153" t="s">
        <v>687</v>
      </c>
      <c r="D39" s="155" t="s">
        <v>2300</v>
      </c>
      <c r="E39" s="170" t="s">
        <v>1925</v>
      </c>
      <c r="F39" s="159" t="s">
        <v>2619</v>
      </c>
      <c r="G39" s="159"/>
      <c r="H39" s="167" t="s">
        <v>1473</v>
      </c>
      <c r="I39" s="37" t="s">
        <v>2899</v>
      </c>
      <c r="J39" s="37" t="s">
        <v>1855</v>
      </c>
      <c r="K39" s="37" t="s">
        <v>1844</v>
      </c>
      <c r="L39" s="37" t="s">
        <v>1854</v>
      </c>
      <c r="M39" s="37" t="s">
        <v>5</v>
      </c>
      <c r="N39" s="37"/>
      <c r="O39" s="148"/>
      <c r="P39" s="126"/>
      <c r="Q39" s="126"/>
      <c r="R39" s="126"/>
      <c r="S39" s="126"/>
      <c r="T39" s="37"/>
      <c r="U39" s="126" t="s">
        <v>2102</v>
      </c>
      <c r="V39" s="126"/>
      <c r="W39" s="126" t="s">
        <v>1</v>
      </c>
      <c r="X39" s="126"/>
      <c r="Y39" s="126"/>
      <c r="Z39" s="126"/>
      <c r="AA39" s="126"/>
      <c r="AB39" s="37"/>
      <c r="AC39" s="126"/>
      <c r="AD39" s="126"/>
      <c r="AE39" s="37"/>
      <c r="AF39" s="126"/>
      <c r="AG39" s="126"/>
      <c r="AH39" s="37"/>
      <c r="AI39" s="37" t="s">
        <v>3634</v>
      </c>
    </row>
    <row r="40" spans="1:35" s="19" customFormat="1" ht="76.5" customHeight="1">
      <c r="A40" s="87" t="s">
        <v>451</v>
      </c>
      <c r="B40" s="153" t="s">
        <v>1555</v>
      </c>
      <c r="C40" s="153" t="s">
        <v>165</v>
      </c>
      <c r="D40" s="155" t="s">
        <v>2301</v>
      </c>
      <c r="E40" s="170" t="s">
        <v>1925</v>
      </c>
      <c r="F40" s="156"/>
      <c r="G40" s="156"/>
      <c r="H40" s="167" t="s">
        <v>1464</v>
      </c>
      <c r="I40" s="37" t="s">
        <v>1846</v>
      </c>
      <c r="J40" s="37" t="s">
        <v>1855</v>
      </c>
      <c r="K40" s="37" t="s">
        <v>1844</v>
      </c>
      <c r="L40" s="37" t="s">
        <v>1850</v>
      </c>
      <c r="M40" s="37" t="s">
        <v>5</v>
      </c>
      <c r="N40" s="37"/>
      <c r="O40" s="148"/>
      <c r="P40" s="126"/>
      <c r="Q40" s="126"/>
      <c r="R40" s="126"/>
      <c r="S40" s="126"/>
      <c r="T40" s="37"/>
      <c r="U40" s="126"/>
      <c r="V40" s="126"/>
      <c r="W40" s="126"/>
      <c r="X40" s="126"/>
      <c r="Y40" s="126"/>
      <c r="Z40" s="126"/>
      <c r="AA40" s="126"/>
      <c r="AB40" s="37"/>
      <c r="AC40" s="126"/>
      <c r="AD40" s="126"/>
      <c r="AE40" s="37"/>
      <c r="AF40" s="126"/>
      <c r="AG40" s="126"/>
      <c r="AH40" s="37"/>
      <c r="AI40" s="37" t="s">
        <v>3634</v>
      </c>
    </row>
    <row r="41" spans="1:35" s="19" customFormat="1" ht="76.5" customHeight="1">
      <c r="A41" s="166" t="s">
        <v>452</v>
      </c>
      <c r="B41" s="153" t="s">
        <v>3673</v>
      </c>
      <c r="C41" s="153" t="s">
        <v>37</v>
      </c>
      <c r="D41" s="155" t="s">
        <v>2300</v>
      </c>
      <c r="E41" s="170" t="s">
        <v>1925</v>
      </c>
      <c r="F41" s="156" t="s">
        <v>2543</v>
      </c>
      <c r="G41" s="156" t="s">
        <v>3863</v>
      </c>
      <c r="H41" s="167" t="s">
        <v>3233</v>
      </c>
      <c r="I41" s="37" t="s">
        <v>1846</v>
      </c>
      <c r="J41" s="37" t="s">
        <v>1856</v>
      </c>
      <c r="K41" s="37" t="s">
        <v>1844</v>
      </c>
      <c r="L41" s="37" t="s">
        <v>1850</v>
      </c>
      <c r="M41" s="37" t="s">
        <v>1717</v>
      </c>
      <c r="N41" s="37" t="s">
        <v>1</v>
      </c>
      <c r="O41" s="148"/>
      <c r="P41" s="126"/>
      <c r="Q41" s="126"/>
      <c r="R41" s="126"/>
      <c r="S41" s="126" t="s">
        <v>1</v>
      </c>
      <c r="T41" s="37"/>
      <c r="U41" s="126" t="s">
        <v>2096</v>
      </c>
      <c r="V41" s="126"/>
      <c r="W41" s="126" t="s">
        <v>3864</v>
      </c>
      <c r="X41" s="126" t="s">
        <v>2426</v>
      </c>
      <c r="Y41" s="126"/>
      <c r="Z41" s="126"/>
      <c r="AA41" s="126"/>
      <c r="AB41" s="37"/>
      <c r="AC41" s="126" t="s">
        <v>1</v>
      </c>
      <c r="AD41" s="126" t="s">
        <v>3578</v>
      </c>
      <c r="AE41" s="37"/>
      <c r="AF41" s="126"/>
      <c r="AG41" s="126" t="s">
        <v>3848</v>
      </c>
      <c r="AH41" s="37" t="s">
        <v>1</v>
      </c>
      <c r="AI41" s="37" t="s">
        <v>3634</v>
      </c>
    </row>
    <row r="42" spans="1:35" s="19" customFormat="1" ht="76.5" customHeight="1">
      <c r="A42" s="87" t="s">
        <v>453</v>
      </c>
      <c r="B42" s="153" t="s">
        <v>1557</v>
      </c>
      <c r="C42" s="153" t="s">
        <v>34</v>
      </c>
      <c r="D42" s="155" t="s">
        <v>2300</v>
      </c>
      <c r="E42" s="170" t="s">
        <v>1925</v>
      </c>
      <c r="F42" s="156" t="s">
        <v>2542</v>
      </c>
      <c r="G42" s="156" t="s">
        <v>2964</v>
      </c>
      <c r="H42" s="167" t="s">
        <v>1989</v>
      </c>
      <c r="I42" s="37" t="s">
        <v>1846</v>
      </c>
      <c r="J42" s="37" t="s">
        <v>1856</v>
      </c>
      <c r="K42" s="37" t="s">
        <v>1844</v>
      </c>
      <c r="L42" s="37" t="s">
        <v>1850</v>
      </c>
      <c r="M42" s="37" t="s">
        <v>1717</v>
      </c>
      <c r="N42" s="37" t="s">
        <v>1</v>
      </c>
      <c r="O42" s="148"/>
      <c r="P42" s="126"/>
      <c r="Q42" s="126"/>
      <c r="R42" s="126"/>
      <c r="S42" s="126"/>
      <c r="T42" s="37"/>
      <c r="U42" s="126"/>
      <c r="V42" s="126"/>
      <c r="W42" s="126"/>
      <c r="X42" s="126"/>
      <c r="Y42" s="126"/>
      <c r="Z42" s="126"/>
      <c r="AA42" s="126"/>
      <c r="AB42" s="37"/>
      <c r="AC42" s="126"/>
      <c r="AD42" s="126"/>
      <c r="AE42" s="37"/>
      <c r="AF42" s="126"/>
      <c r="AG42" s="126"/>
      <c r="AH42" s="37"/>
      <c r="AI42" s="37" t="s">
        <v>3634</v>
      </c>
    </row>
    <row r="43" spans="1:35" s="19" customFormat="1" ht="76.5" customHeight="1">
      <c r="A43" s="166" t="s">
        <v>454</v>
      </c>
      <c r="B43" s="153" t="s">
        <v>3234</v>
      </c>
      <c r="C43" s="153" t="s">
        <v>104</v>
      </c>
      <c r="D43" s="155" t="s">
        <v>2301</v>
      </c>
      <c r="E43" s="170" t="s">
        <v>1925</v>
      </c>
      <c r="F43" s="159"/>
      <c r="G43" s="159"/>
      <c r="H43" s="167" t="s">
        <v>1475</v>
      </c>
      <c r="I43" s="37" t="s">
        <v>1846</v>
      </c>
      <c r="J43" s="37" t="s">
        <v>1856</v>
      </c>
      <c r="K43" s="37" t="s">
        <v>1844</v>
      </c>
      <c r="L43" s="37" t="s">
        <v>1850</v>
      </c>
      <c r="M43" s="37" t="s">
        <v>1717</v>
      </c>
      <c r="N43" s="37" t="s">
        <v>1</v>
      </c>
      <c r="O43" s="148"/>
      <c r="P43" s="126"/>
      <c r="Q43" s="126"/>
      <c r="R43" s="126"/>
      <c r="S43" s="126"/>
      <c r="T43" s="37"/>
      <c r="U43" s="126"/>
      <c r="V43" s="126"/>
      <c r="W43" s="126"/>
      <c r="X43" s="126"/>
      <c r="Y43" s="126"/>
      <c r="Z43" s="126"/>
      <c r="AA43" s="126"/>
      <c r="AB43" s="37"/>
      <c r="AC43" s="126"/>
      <c r="AD43" s="126"/>
      <c r="AE43" s="37" t="s">
        <v>3854</v>
      </c>
      <c r="AF43" s="126"/>
      <c r="AG43" s="126"/>
      <c r="AH43" s="37"/>
      <c r="AI43" s="37" t="s">
        <v>3634</v>
      </c>
    </row>
    <row r="44" spans="1:35" s="19" customFormat="1" ht="76.5" customHeight="1">
      <c r="A44" s="87" t="s">
        <v>455</v>
      </c>
      <c r="B44" s="153" t="s">
        <v>3654</v>
      </c>
      <c r="C44" s="153" t="s">
        <v>201</v>
      </c>
      <c r="D44" s="153" t="s">
        <v>2300</v>
      </c>
      <c r="E44" s="170" t="s">
        <v>1925</v>
      </c>
      <c r="F44" s="156" t="s">
        <v>3235</v>
      </c>
      <c r="G44" s="156"/>
      <c r="H44" s="167" t="s">
        <v>3655</v>
      </c>
      <c r="I44" s="37" t="s">
        <v>1842</v>
      </c>
      <c r="J44" s="37" t="s">
        <v>1853</v>
      </c>
      <c r="K44" s="37" t="s">
        <v>1844</v>
      </c>
      <c r="L44" s="37" t="s">
        <v>1882</v>
      </c>
      <c r="M44" s="37" t="s">
        <v>5</v>
      </c>
      <c r="N44" s="37"/>
      <c r="O44" s="148"/>
      <c r="P44" s="126"/>
      <c r="Q44" s="126" t="s">
        <v>1</v>
      </c>
      <c r="R44" s="126" t="s">
        <v>1</v>
      </c>
      <c r="S44" s="126"/>
      <c r="T44" s="37"/>
      <c r="U44" s="126"/>
      <c r="V44" s="126"/>
      <c r="W44" s="126" t="s">
        <v>1</v>
      </c>
      <c r="X44" s="126" t="s">
        <v>2426</v>
      </c>
      <c r="Y44" s="126"/>
      <c r="Z44" s="126"/>
      <c r="AA44" s="126"/>
      <c r="AB44" s="37"/>
      <c r="AC44" s="126" t="s">
        <v>1</v>
      </c>
      <c r="AD44" s="126"/>
      <c r="AE44" s="37"/>
      <c r="AF44" s="126"/>
      <c r="AG44" s="126"/>
      <c r="AH44" s="37"/>
      <c r="AI44" s="37" t="s">
        <v>3634</v>
      </c>
    </row>
    <row r="45" spans="1:35" s="19" customFormat="1" ht="76.5" customHeight="1">
      <c r="A45" s="166" t="s">
        <v>456</v>
      </c>
      <c r="B45" s="153" t="s">
        <v>3691</v>
      </c>
      <c r="C45" s="153" t="s">
        <v>85</v>
      </c>
      <c r="D45" s="153" t="s">
        <v>2300</v>
      </c>
      <c r="E45" s="170" t="s">
        <v>1925</v>
      </c>
      <c r="F45" s="156" t="s">
        <v>2544</v>
      </c>
      <c r="G45" s="156" t="s">
        <v>3865</v>
      </c>
      <c r="H45" s="167" t="s">
        <v>1480</v>
      </c>
      <c r="I45" s="37" t="s">
        <v>1846</v>
      </c>
      <c r="J45" s="37" t="s">
        <v>1856</v>
      </c>
      <c r="K45" s="37" t="s">
        <v>1849</v>
      </c>
      <c r="L45" s="37" t="s">
        <v>1850</v>
      </c>
      <c r="M45" s="37" t="s">
        <v>1717</v>
      </c>
      <c r="N45" s="37" t="s">
        <v>1</v>
      </c>
      <c r="O45" s="148"/>
      <c r="P45" s="126" t="s">
        <v>3759</v>
      </c>
      <c r="Q45" s="126"/>
      <c r="R45" s="126" t="s">
        <v>1</v>
      </c>
      <c r="S45" s="126" t="s">
        <v>1</v>
      </c>
      <c r="T45" s="37"/>
      <c r="U45" s="126" t="s">
        <v>2097</v>
      </c>
      <c r="V45" s="126" t="s">
        <v>1</v>
      </c>
      <c r="W45" s="126" t="s">
        <v>1</v>
      </c>
      <c r="X45" s="126" t="s">
        <v>2426</v>
      </c>
      <c r="Y45" s="126"/>
      <c r="Z45" s="126"/>
      <c r="AA45" s="126"/>
      <c r="AB45" s="37"/>
      <c r="AC45" s="126" t="s">
        <v>1</v>
      </c>
      <c r="AD45" s="126" t="s">
        <v>3847</v>
      </c>
      <c r="AE45" s="37"/>
      <c r="AF45" s="126" t="s">
        <v>1</v>
      </c>
      <c r="AG45" s="126"/>
      <c r="AH45" s="37" t="s">
        <v>1</v>
      </c>
      <c r="AI45" s="37" t="s">
        <v>3634</v>
      </c>
    </row>
    <row r="46" spans="1:35" s="19" customFormat="1" ht="76.5" customHeight="1">
      <c r="A46" s="166" t="s">
        <v>457</v>
      </c>
      <c r="B46" s="153" t="s">
        <v>599</v>
      </c>
      <c r="C46" s="153" t="s">
        <v>600</v>
      </c>
      <c r="D46" s="153" t="s">
        <v>2301</v>
      </c>
      <c r="E46" s="170" t="s">
        <v>1925</v>
      </c>
      <c r="F46" s="159"/>
      <c r="G46" s="159"/>
      <c r="H46" s="167" t="s">
        <v>1576</v>
      </c>
      <c r="I46" s="37" t="s">
        <v>1846</v>
      </c>
      <c r="J46" s="37" t="s">
        <v>1856</v>
      </c>
      <c r="K46" s="37" t="s">
        <v>1844</v>
      </c>
      <c r="L46" s="37" t="s">
        <v>1845</v>
      </c>
      <c r="M46" s="37" t="s">
        <v>1717</v>
      </c>
      <c r="N46" s="37" t="s">
        <v>1</v>
      </c>
      <c r="O46" s="148"/>
      <c r="P46" s="126"/>
      <c r="Q46" s="126"/>
      <c r="R46" s="126"/>
      <c r="S46" s="126"/>
      <c r="T46" s="37"/>
      <c r="U46" s="126"/>
      <c r="V46" s="126"/>
      <c r="W46" s="126"/>
      <c r="X46" s="126"/>
      <c r="Y46" s="126"/>
      <c r="Z46" s="126"/>
      <c r="AA46" s="126"/>
      <c r="AB46" s="37"/>
      <c r="AC46" s="126"/>
      <c r="AD46" s="126"/>
      <c r="AE46" s="37"/>
      <c r="AF46" s="126"/>
      <c r="AG46" s="126"/>
      <c r="AH46" s="37"/>
      <c r="AI46" s="37" t="s">
        <v>3634</v>
      </c>
    </row>
    <row r="47" spans="1:35" s="19" customFormat="1" ht="76.5" customHeight="1">
      <c r="A47" s="87" t="s">
        <v>458</v>
      </c>
      <c r="B47" s="153" t="s">
        <v>3656</v>
      </c>
      <c r="C47" s="153" t="s">
        <v>131</v>
      </c>
      <c r="D47" s="153" t="s">
        <v>2300</v>
      </c>
      <c r="E47" s="170" t="s">
        <v>1925</v>
      </c>
      <c r="F47" s="159"/>
      <c r="G47" s="159"/>
      <c r="H47" s="167" t="s">
        <v>1487</v>
      </c>
      <c r="I47" s="37" t="s">
        <v>1846</v>
      </c>
      <c r="J47" s="37" t="s">
        <v>1856</v>
      </c>
      <c r="K47" s="37" t="s">
        <v>1849</v>
      </c>
      <c r="L47" s="37" t="s">
        <v>1850</v>
      </c>
      <c r="M47" s="37" t="s">
        <v>1717</v>
      </c>
      <c r="N47" s="37" t="s">
        <v>1</v>
      </c>
      <c r="O47" s="148"/>
      <c r="P47" s="126"/>
      <c r="Q47" s="126"/>
      <c r="R47" s="126"/>
      <c r="S47" s="126"/>
      <c r="T47" s="37"/>
      <c r="U47" s="126"/>
      <c r="V47" s="126"/>
      <c r="W47" s="126"/>
      <c r="X47" s="126"/>
      <c r="Y47" s="126"/>
      <c r="Z47" s="126"/>
      <c r="AA47" s="126"/>
      <c r="AB47" s="37"/>
      <c r="AC47" s="126" t="s">
        <v>1</v>
      </c>
      <c r="AD47" s="126" t="s">
        <v>3578</v>
      </c>
      <c r="AE47" s="37"/>
      <c r="AF47" s="126"/>
      <c r="AG47" s="126"/>
      <c r="AH47" s="37" t="s">
        <v>1</v>
      </c>
      <c r="AI47" s="37" t="s">
        <v>1</v>
      </c>
    </row>
    <row r="48" spans="1:35" s="19" customFormat="1" ht="76.5" customHeight="1">
      <c r="A48" s="87" t="s">
        <v>459</v>
      </c>
      <c r="B48" s="153" t="s">
        <v>3866</v>
      </c>
      <c r="C48" s="153" t="s">
        <v>38</v>
      </c>
      <c r="D48" s="153" t="s">
        <v>2301</v>
      </c>
      <c r="E48" s="170" t="s">
        <v>1925</v>
      </c>
      <c r="F48" s="159" t="s">
        <v>2545</v>
      </c>
      <c r="G48" s="159" t="s">
        <v>3707</v>
      </c>
      <c r="H48" s="167" t="s">
        <v>1488</v>
      </c>
      <c r="I48" s="37" t="s">
        <v>1846</v>
      </c>
      <c r="J48" s="37" t="s">
        <v>1856</v>
      </c>
      <c r="K48" s="37" t="s">
        <v>1844</v>
      </c>
      <c r="L48" s="37" t="s">
        <v>1850</v>
      </c>
      <c r="M48" s="37" t="s">
        <v>1717</v>
      </c>
      <c r="N48" s="37" t="s">
        <v>1</v>
      </c>
      <c r="O48" s="148"/>
      <c r="P48" s="126"/>
      <c r="Q48" s="126"/>
      <c r="R48" s="126"/>
      <c r="S48" s="126"/>
      <c r="T48" s="37"/>
      <c r="U48" s="126"/>
      <c r="V48" s="126"/>
      <c r="W48" s="126"/>
      <c r="X48" s="126"/>
      <c r="Y48" s="126"/>
      <c r="Z48" s="126"/>
      <c r="AA48" s="126"/>
      <c r="AB48" s="37"/>
      <c r="AC48" s="126"/>
      <c r="AD48" s="126"/>
      <c r="AE48" s="37"/>
      <c r="AF48" s="126"/>
      <c r="AG48" s="126"/>
      <c r="AH48" s="37"/>
      <c r="AI48" s="37" t="s">
        <v>3634</v>
      </c>
    </row>
    <row r="49" spans="1:35" s="19" customFormat="1" ht="76.5" customHeight="1">
      <c r="A49" s="87" t="s">
        <v>3589</v>
      </c>
      <c r="B49" s="153" t="s">
        <v>107</v>
      </c>
      <c r="C49" s="153" t="s">
        <v>103</v>
      </c>
      <c r="D49" s="153" t="s">
        <v>2301</v>
      </c>
      <c r="E49" s="170" t="s">
        <v>1925</v>
      </c>
      <c r="F49" s="156"/>
      <c r="G49" s="156"/>
      <c r="H49" s="167" t="s">
        <v>1489</v>
      </c>
      <c r="I49" s="37" t="s">
        <v>1846</v>
      </c>
      <c r="J49" s="37" t="s">
        <v>1856</v>
      </c>
      <c r="K49" s="37" t="s">
        <v>1844</v>
      </c>
      <c r="L49" s="37" t="s">
        <v>1850</v>
      </c>
      <c r="M49" s="37" t="s">
        <v>1717</v>
      </c>
      <c r="N49" s="37"/>
      <c r="O49" s="148"/>
      <c r="P49" s="126"/>
      <c r="Q49" s="126"/>
      <c r="R49" s="126"/>
      <c r="S49" s="126"/>
      <c r="T49" s="37"/>
      <c r="U49" s="126"/>
      <c r="V49" s="126"/>
      <c r="W49" s="126"/>
      <c r="X49" s="126"/>
      <c r="Y49" s="126"/>
      <c r="Z49" s="126"/>
      <c r="AA49" s="126"/>
      <c r="AB49" s="37"/>
      <c r="AC49" s="126"/>
      <c r="AD49" s="126"/>
      <c r="AE49" s="37"/>
      <c r="AF49" s="126"/>
      <c r="AG49" s="126"/>
      <c r="AH49" s="37"/>
      <c r="AI49" s="37" t="s">
        <v>3634</v>
      </c>
    </row>
    <row r="50" spans="1:35" s="19" customFormat="1" ht="76.5" customHeight="1">
      <c r="A50" s="87" t="s">
        <v>460</v>
      </c>
      <c r="B50" s="153" t="s">
        <v>132</v>
      </c>
      <c r="C50" s="153" t="s">
        <v>95</v>
      </c>
      <c r="D50" s="153" t="s">
        <v>2301</v>
      </c>
      <c r="E50" s="170" t="s">
        <v>1925</v>
      </c>
      <c r="F50" s="159"/>
      <c r="G50" s="159"/>
      <c r="H50" s="167" t="s">
        <v>1490</v>
      </c>
      <c r="I50" s="37" t="s">
        <v>1846</v>
      </c>
      <c r="J50" s="37" t="s">
        <v>1856</v>
      </c>
      <c r="K50" s="37" t="s">
        <v>1849</v>
      </c>
      <c r="L50" s="37" t="s">
        <v>1850</v>
      </c>
      <c r="M50" s="37" t="s">
        <v>1717</v>
      </c>
      <c r="N50" s="37"/>
      <c r="O50" s="148"/>
      <c r="P50" s="126"/>
      <c r="Q50" s="126"/>
      <c r="R50" s="126"/>
      <c r="S50" s="126"/>
      <c r="T50" s="37"/>
      <c r="U50" s="126"/>
      <c r="V50" s="126"/>
      <c r="W50" s="126"/>
      <c r="X50" s="126"/>
      <c r="Y50" s="126"/>
      <c r="Z50" s="126"/>
      <c r="AA50" s="126"/>
      <c r="AB50" s="37"/>
      <c r="AC50" s="126"/>
      <c r="AD50" s="126"/>
      <c r="AE50" s="37"/>
      <c r="AF50" s="126"/>
      <c r="AG50" s="126"/>
      <c r="AH50" s="37"/>
      <c r="AI50" s="37" t="s">
        <v>3634</v>
      </c>
    </row>
    <row r="51" spans="1:35" s="19" customFormat="1" ht="76.5" customHeight="1">
      <c r="A51" s="166" t="s">
        <v>461</v>
      </c>
      <c r="B51" s="153" t="s">
        <v>882</v>
      </c>
      <c r="C51" s="153" t="s">
        <v>3024</v>
      </c>
      <c r="D51" s="155" t="s">
        <v>2301</v>
      </c>
      <c r="E51" s="170" t="s">
        <v>1909</v>
      </c>
      <c r="F51" s="159"/>
      <c r="G51" s="159"/>
      <c r="H51" s="167" t="s">
        <v>1767</v>
      </c>
      <c r="I51" s="37" t="s">
        <v>1846</v>
      </c>
      <c r="J51" s="37" t="s">
        <v>1848</v>
      </c>
      <c r="K51" s="37" t="s">
        <v>1844</v>
      </c>
      <c r="L51" s="37" t="s">
        <v>1850</v>
      </c>
      <c r="M51" s="37" t="s">
        <v>323</v>
      </c>
      <c r="N51" s="37" t="s">
        <v>1</v>
      </c>
      <c r="O51" s="148"/>
      <c r="P51" s="126"/>
      <c r="Q51" s="126"/>
      <c r="R51" s="126"/>
      <c r="S51" s="126"/>
      <c r="T51" s="37"/>
      <c r="U51" s="126"/>
      <c r="V51" s="126"/>
      <c r="W51" s="126"/>
      <c r="X51" s="126"/>
      <c r="Y51" s="126"/>
      <c r="Z51" s="126"/>
      <c r="AA51" s="126"/>
      <c r="AB51" s="37"/>
      <c r="AC51" s="126"/>
      <c r="AD51" s="126"/>
      <c r="AE51" s="37"/>
      <c r="AF51" s="126"/>
      <c r="AG51" s="126"/>
      <c r="AH51" s="37"/>
      <c r="AI51" s="37" t="s">
        <v>3634</v>
      </c>
    </row>
    <row r="52" spans="1:35" s="19" customFormat="1" ht="76.5" customHeight="1">
      <c r="A52" s="166" t="s">
        <v>462</v>
      </c>
      <c r="B52" s="153" t="s">
        <v>2042</v>
      </c>
      <c r="C52" s="153" t="s">
        <v>45</v>
      </c>
      <c r="D52" s="155" t="s">
        <v>2300</v>
      </c>
      <c r="E52" s="170" t="s">
        <v>133</v>
      </c>
      <c r="F52" s="159" t="s">
        <v>2530</v>
      </c>
      <c r="G52" s="159"/>
      <c r="H52" s="167" t="s">
        <v>1491</v>
      </c>
      <c r="I52" s="37" t="s">
        <v>1846</v>
      </c>
      <c r="J52" s="37" t="s">
        <v>1848</v>
      </c>
      <c r="K52" s="37" t="s">
        <v>1844</v>
      </c>
      <c r="L52" s="37" t="s">
        <v>1850</v>
      </c>
      <c r="M52" s="37" t="s">
        <v>323</v>
      </c>
      <c r="N52" s="37" t="s">
        <v>1</v>
      </c>
      <c r="O52" s="148"/>
      <c r="P52" s="126"/>
      <c r="Q52" s="126"/>
      <c r="R52" s="126"/>
      <c r="S52" s="126"/>
      <c r="T52" s="37"/>
      <c r="U52" s="126"/>
      <c r="V52" s="126"/>
      <c r="W52" s="126" t="s">
        <v>1</v>
      </c>
      <c r="X52" s="126" t="s">
        <v>2397</v>
      </c>
      <c r="Y52" s="126"/>
      <c r="Z52" s="126"/>
      <c r="AA52" s="126"/>
      <c r="AB52" s="37"/>
      <c r="AC52" s="126"/>
      <c r="AD52" s="126"/>
      <c r="AE52" s="37"/>
      <c r="AF52" s="126"/>
      <c r="AG52" s="126"/>
      <c r="AH52" s="37"/>
      <c r="AI52" s="37" t="s">
        <v>3634</v>
      </c>
    </row>
    <row r="53" spans="1:35" s="19" customFormat="1" ht="76.5" customHeight="1">
      <c r="A53" s="87" t="s">
        <v>463</v>
      </c>
      <c r="B53" s="153" t="s">
        <v>1568</v>
      </c>
      <c r="C53" s="153" t="s">
        <v>66</v>
      </c>
      <c r="D53" s="155" t="s">
        <v>2300</v>
      </c>
      <c r="E53" s="170" t="s">
        <v>133</v>
      </c>
      <c r="F53" s="159" t="s">
        <v>2531</v>
      </c>
      <c r="G53" s="159"/>
      <c r="H53" s="167" t="s">
        <v>1492</v>
      </c>
      <c r="I53" s="37" t="s">
        <v>1846</v>
      </c>
      <c r="J53" s="37" t="s">
        <v>1848</v>
      </c>
      <c r="K53" s="37" t="s">
        <v>1844</v>
      </c>
      <c r="L53" s="37" t="s">
        <v>1850</v>
      </c>
      <c r="M53" s="37" t="s">
        <v>323</v>
      </c>
      <c r="N53" s="37" t="s">
        <v>1</v>
      </c>
      <c r="O53" s="148"/>
      <c r="P53" s="126"/>
      <c r="Q53" s="126"/>
      <c r="R53" s="126"/>
      <c r="S53" s="126"/>
      <c r="T53" s="37"/>
      <c r="U53" s="126"/>
      <c r="V53" s="126"/>
      <c r="W53" s="126" t="s">
        <v>1</v>
      </c>
      <c r="X53" s="126" t="s">
        <v>2397</v>
      </c>
      <c r="Y53" s="126"/>
      <c r="Z53" s="126"/>
      <c r="AA53" s="126"/>
      <c r="AB53" s="37"/>
      <c r="AC53" s="126"/>
      <c r="AD53" s="126"/>
      <c r="AE53" s="37"/>
      <c r="AF53" s="126"/>
      <c r="AG53" s="126"/>
      <c r="AH53" s="37"/>
      <c r="AI53" s="37" t="s">
        <v>3634</v>
      </c>
    </row>
    <row r="54" spans="1:35" s="19" customFormat="1" ht="76.5" customHeight="1">
      <c r="A54" s="166" t="s">
        <v>464</v>
      </c>
      <c r="B54" s="153" t="s">
        <v>134</v>
      </c>
      <c r="C54" s="153" t="s">
        <v>41</v>
      </c>
      <c r="D54" s="155" t="s">
        <v>2301</v>
      </c>
      <c r="E54" s="170" t="s">
        <v>1925</v>
      </c>
      <c r="F54" s="159" t="s">
        <v>2592</v>
      </c>
      <c r="G54" s="159" t="s">
        <v>2962</v>
      </c>
      <c r="H54" s="167" t="s">
        <v>1493</v>
      </c>
      <c r="I54" s="37" t="s">
        <v>1846</v>
      </c>
      <c r="J54" s="37" t="s">
        <v>1848</v>
      </c>
      <c r="K54" s="37" t="s">
        <v>1844</v>
      </c>
      <c r="L54" s="37" t="s">
        <v>1850</v>
      </c>
      <c r="M54" s="37" t="s">
        <v>1717</v>
      </c>
      <c r="N54" s="37" t="s">
        <v>1</v>
      </c>
      <c r="O54" s="148"/>
      <c r="P54" s="126"/>
      <c r="Q54" s="126"/>
      <c r="R54" s="126"/>
      <c r="S54" s="126"/>
      <c r="T54" s="37"/>
      <c r="U54" s="126"/>
      <c r="V54" s="126"/>
      <c r="W54" s="126"/>
      <c r="X54" s="126"/>
      <c r="Y54" s="126"/>
      <c r="Z54" s="126"/>
      <c r="AA54" s="126"/>
      <c r="AB54" s="37"/>
      <c r="AC54" s="126"/>
      <c r="AD54" s="126"/>
      <c r="AE54" s="37"/>
      <c r="AF54" s="126"/>
      <c r="AG54" s="126"/>
      <c r="AH54" s="37"/>
      <c r="AI54" s="37" t="s">
        <v>3634</v>
      </c>
    </row>
    <row r="55" spans="1:35" s="19" customFormat="1" ht="76.5" customHeight="1">
      <c r="A55" s="87" t="s">
        <v>465</v>
      </c>
      <c r="B55" s="153" t="s">
        <v>3867</v>
      </c>
      <c r="C55" s="153" t="s">
        <v>8</v>
      </c>
      <c r="D55" s="155" t="s">
        <v>2300</v>
      </c>
      <c r="E55" s="170" t="s">
        <v>1925</v>
      </c>
      <c r="F55" s="159" t="s">
        <v>2485</v>
      </c>
      <c r="G55" s="159" t="s">
        <v>3868</v>
      </c>
      <c r="H55" s="167" t="s">
        <v>1495</v>
      </c>
      <c r="I55" s="37" t="s">
        <v>1842</v>
      </c>
      <c r="J55" s="37" t="s">
        <v>1853</v>
      </c>
      <c r="K55" s="37" t="s">
        <v>1844</v>
      </c>
      <c r="L55" s="37" t="s">
        <v>1845</v>
      </c>
      <c r="M55" s="37" t="s">
        <v>5</v>
      </c>
      <c r="N55" s="37" t="s">
        <v>1</v>
      </c>
      <c r="O55" s="148"/>
      <c r="P55" s="126"/>
      <c r="Q55" s="126"/>
      <c r="R55" s="126"/>
      <c r="S55" s="126" t="s">
        <v>1</v>
      </c>
      <c r="T55" s="37"/>
      <c r="U55" s="126"/>
      <c r="V55" s="126"/>
      <c r="W55" s="126" t="s">
        <v>1</v>
      </c>
      <c r="X55" s="126" t="s">
        <v>3574</v>
      </c>
      <c r="Y55" s="126"/>
      <c r="Z55" s="126"/>
      <c r="AA55" s="126"/>
      <c r="AB55" s="37" t="s">
        <v>1</v>
      </c>
      <c r="AC55" s="126"/>
      <c r="AD55" s="126"/>
      <c r="AE55" s="37"/>
      <c r="AF55" s="126"/>
      <c r="AG55" s="126"/>
      <c r="AH55" s="37"/>
      <c r="AI55" s="37" t="s">
        <v>3634</v>
      </c>
    </row>
    <row r="56" spans="1:35" s="19" customFormat="1" ht="76.5" customHeight="1">
      <c r="A56" s="166" t="s">
        <v>466</v>
      </c>
      <c r="B56" s="153" t="s">
        <v>2277</v>
      </c>
      <c r="C56" s="153" t="s">
        <v>39</v>
      </c>
      <c r="D56" s="155" t="s">
        <v>2300</v>
      </c>
      <c r="E56" s="170" t="s">
        <v>1909</v>
      </c>
      <c r="F56" s="159" t="s">
        <v>2529</v>
      </c>
      <c r="G56" s="159" t="s">
        <v>3869</v>
      </c>
      <c r="H56" s="167" t="s">
        <v>1497</v>
      </c>
      <c r="I56" s="37" t="s">
        <v>1846</v>
      </c>
      <c r="J56" s="37" t="s">
        <v>1848</v>
      </c>
      <c r="K56" s="37" t="s">
        <v>1844</v>
      </c>
      <c r="L56" s="37" t="s">
        <v>1850</v>
      </c>
      <c r="M56" s="37" t="s">
        <v>323</v>
      </c>
      <c r="N56" s="37" t="s">
        <v>1</v>
      </c>
      <c r="O56" s="148"/>
      <c r="P56" s="126"/>
      <c r="Q56" s="126"/>
      <c r="R56" s="126"/>
      <c r="S56" s="126" t="s">
        <v>3111</v>
      </c>
      <c r="T56" s="37"/>
      <c r="U56" s="126"/>
      <c r="V56" s="126"/>
      <c r="W56" s="126" t="s">
        <v>1</v>
      </c>
      <c r="X56" s="126" t="s">
        <v>3409</v>
      </c>
      <c r="Y56" s="126"/>
      <c r="Z56" s="126"/>
      <c r="AA56" s="126"/>
      <c r="AB56" s="37"/>
      <c r="AC56" s="126"/>
      <c r="AD56" s="126"/>
      <c r="AE56" s="37"/>
      <c r="AF56" s="126"/>
      <c r="AG56" s="126"/>
      <c r="AH56" s="37"/>
      <c r="AI56" s="37" t="s">
        <v>3634</v>
      </c>
    </row>
    <row r="57" spans="1:35" s="19" customFormat="1" ht="76.5" customHeight="1">
      <c r="A57" s="87" t="s">
        <v>467</v>
      </c>
      <c r="B57" s="153" t="s">
        <v>303</v>
      </c>
      <c r="C57" s="153" t="s">
        <v>202</v>
      </c>
      <c r="D57" s="153" t="s">
        <v>2300</v>
      </c>
      <c r="E57" s="170" t="s">
        <v>1925</v>
      </c>
      <c r="F57" s="159" t="s">
        <v>2975</v>
      </c>
      <c r="G57" s="159"/>
      <c r="H57" s="167" t="s">
        <v>1498</v>
      </c>
      <c r="I57" s="37" t="s">
        <v>1893</v>
      </c>
      <c r="J57" s="37" t="s">
        <v>1848</v>
      </c>
      <c r="K57" s="37" t="s">
        <v>1844</v>
      </c>
      <c r="L57" s="37" t="s">
        <v>1850</v>
      </c>
      <c r="M57" s="37" t="s">
        <v>5</v>
      </c>
      <c r="N57" s="37" t="s">
        <v>1</v>
      </c>
      <c r="O57" s="148"/>
      <c r="P57" s="126"/>
      <c r="Q57" s="126"/>
      <c r="R57" s="126"/>
      <c r="S57" s="126"/>
      <c r="T57" s="37"/>
      <c r="U57" s="126"/>
      <c r="V57" s="126"/>
      <c r="W57" s="126"/>
      <c r="X57" s="126"/>
      <c r="Y57" s="126"/>
      <c r="Z57" s="126"/>
      <c r="AA57" s="126"/>
      <c r="AB57" s="37"/>
      <c r="AC57" s="126"/>
      <c r="AD57" s="126"/>
      <c r="AE57" s="37"/>
      <c r="AF57" s="126"/>
      <c r="AG57" s="126"/>
      <c r="AH57" s="37"/>
      <c r="AI57" s="37" t="s">
        <v>3634</v>
      </c>
    </row>
    <row r="58" spans="1:35" s="19" customFormat="1" ht="76.5" customHeight="1">
      <c r="A58" s="166" t="s">
        <v>468</v>
      </c>
      <c r="B58" s="153" t="s">
        <v>3236</v>
      </c>
      <c r="C58" s="153" t="s">
        <v>3237</v>
      </c>
      <c r="D58" s="155" t="s">
        <v>2301</v>
      </c>
      <c r="E58" s="170" t="s">
        <v>1925</v>
      </c>
      <c r="F58" s="156"/>
      <c r="G58" s="156"/>
      <c r="H58" s="167" t="s">
        <v>3238</v>
      </c>
      <c r="I58" s="37" t="s">
        <v>1846</v>
      </c>
      <c r="J58" s="37" t="s">
        <v>1848</v>
      </c>
      <c r="K58" s="37" t="s">
        <v>1844</v>
      </c>
      <c r="L58" s="37" t="s">
        <v>1850</v>
      </c>
      <c r="M58" s="37" t="s">
        <v>1717</v>
      </c>
      <c r="N58" s="37" t="s">
        <v>1</v>
      </c>
      <c r="O58" s="148"/>
      <c r="P58" s="126"/>
      <c r="Q58" s="126"/>
      <c r="R58" s="126"/>
      <c r="S58" s="126"/>
      <c r="T58" s="37"/>
      <c r="U58" s="126"/>
      <c r="V58" s="126"/>
      <c r="W58" s="126"/>
      <c r="X58" s="126"/>
      <c r="Y58" s="126"/>
      <c r="Z58" s="126"/>
      <c r="AA58" s="126"/>
      <c r="AB58" s="37"/>
      <c r="AC58" s="126"/>
      <c r="AD58" s="126"/>
      <c r="AE58" s="37"/>
      <c r="AF58" s="126"/>
      <c r="AG58" s="126"/>
      <c r="AH58" s="37"/>
      <c r="AI58" s="37" t="s">
        <v>3634</v>
      </c>
    </row>
    <row r="59" spans="1:35" s="19" customFormat="1" ht="76.5" customHeight="1">
      <c r="A59" s="87" t="s">
        <v>469</v>
      </c>
      <c r="B59" s="153" t="s">
        <v>135</v>
      </c>
      <c r="C59" s="153" t="s">
        <v>62</v>
      </c>
      <c r="D59" s="153" t="s">
        <v>2301</v>
      </c>
      <c r="E59" s="170" t="s">
        <v>133</v>
      </c>
      <c r="F59" s="159"/>
      <c r="G59" s="159"/>
      <c r="H59" s="167" t="s">
        <v>1499</v>
      </c>
      <c r="I59" s="37" t="s">
        <v>1846</v>
      </c>
      <c r="J59" s="37" t="s">
        <v>1848</v>
      </c>
      <c r="K59" s="37" t="s">
        <v>1849</v>
      </c>
      <c r="L59" s="37" t="s">
        <v>1850</v>
      </c>
      <c r="M59" s="37" t="s">
        <v>1717</v>
      </c>
      <c r="N59" s="37" t="s">
        <v>1</v>
      </c>
      <c r="O59" s="148"/>
      <c r="P59" s="126"/>
      <c r="Q59" s="126"/>
      <c r="R59" s="126"/>
      <c r="S59" s="126"/>
      <c r="T59" s="37"/>
      <c r="U59" s="126"/>
      <c r="V59" s="126"/>
      <c r="W59" s="126"/>
      <c r="X59" s="126"/>
      <c r="Y59" s="126"/>
      <c r="Z59" s="126"/>
      <c r="AA59" s="126"/>
      <c r="AB59" s="37"/>
      <c r="AC59" s="126"/>
      <c r="AD59" s="126"/>
      <c r="AE59" s="37"/>
      <c r="AF59" s="126"/>
      <c r="AG59" s="126"/>
      <c r="AH59" s="37"/>
      <c r="AI59" s="37" t="s">
        <v>3634</v>
      </c>
    </row>
    <row r="60" spans="1:35" s="19" customFormat="1" ht="76.5" customHeight="1">
      <c r="A60" s="177" t="s">
        <v>337</v>
      </c>
      <c r="B60" s="153" t="s">
        <v>136</v>
      </c>
      <c r="C60" s="153" t="s">
        <v>42</v>
      </c>
      <c r="D60" s="153" t="s">
        <v>2301</v>
      </c>
      <c r="E60" s="170" t="s">
        <v>1925</v>
      </c>
      <c r="F60" s="156"/>
      <c r="G60" s="156"/>
      <c r="H60" s="167" t="s">
        <v>1500</v>
      </c>
      <c r="I60" s="37" t="s">
        <v>1846</v>
      </c>
      <c r="J60" s="37" t="s">
        <v>1848</v>
      </c>
      <c r="K60" s="37" t="s">
        <v>1849</v>
      </c>
      <c r="L60" s="37" t="s">
        <v>1850</v>
      </c>
      <c r="M60" s="37" t="s">
        <v>1717</v>
      </c>
      <c r="N60" s="37" t="s">
        <v>1</v>
      </c>
      <c r="O60" s="148"/>
      <c r="P60" s="126"/>
      <c r="Q60" s="126"/>
      <c r="R60" s="126"/>
      <c r="S60" s="126"/>
      <c r="T60" s="37"/>
      <c r="U60" s="126"/>
      <c r="V60" s="126"/>
      <c r="W60" s="126"/>
      <c r="X60" s="126"/>
      <c r="Y60" s="126"/>
      <c r="Z60" s="126"/>
      <c r="AA60" s="126"/>
      <c r="AB60" s="37"/>
      <c r="AC60" s="126"/>
      <c r="AD60" s="126"/>
      <c r="AE60" s="37"/>
      <c r="AF60" s="126"/>
      <c r="AG60" s="126"/>
      <c r="AH60" s="37"/>
      <c r="AI60" s="37" t="s">
        <v>3634</v>
      </c>
    </row>
    <row r="61" spans="1:35" s="19" customFormat="1" ht="76.5" customHeight="1">
      <c r="A61" s="166" t="s">
        <v>470</v>
      </c>
      <c r="B61" s="153" t="s">
        <v>2747</v>
      </c>
      <c r="C61" s="153" t="s">
        <v>1003</v>
      </c>
      <c r="D61" s="153" t="s">
        <v>2300</v>
      </c>
      <c r="E61" s="170" t="s">
        <v>1652</v>
      </c>
      <c r="F61" s="156"/>
      <c r="G61" s="156"/>
      <c r="H61" s="167" t="s">
        <v>3239</v>
      </c>
      <c r="I61" s="37" t="s">
        <v>1846</v>
      </c>
      <c r="J61" s="37" t="s">
        <v>1848</v>
      </c>
      <c r="K61" s="37" t="s">
        <v>1849</v>
      </c>
      <c r="L61" s="37" t="s">
        <v>1850</v>
      </c>
      <c r="M61" s="37" t="s">
        <v>323</v>
      </c>
      <c r="N61" s="37" t="s">
        <v>1</v>
      </c>
      <c r="O61" s="148"/>
      <c r="P61" s="126"/>
      <c r="Q61" s="126"/>
      <c r="R61" s="126"/>
      <c r="S61" s="126"/>
      <c r="T61" s="37"/>
      <c r="U61" s="126"/>
      <c r="V61" s="126"/>
      <c r="W61" s="126"/>
      <c r="X61" s="126"/>
      <c r="Y61" s="126"/>
      <c r="Z61" s="126"/>
      <c r="AA61" s="126"/>
      <c r="AB61" s="37" t="s">
        <v>1</v>
      </c>
      <c r="AC61" s="126"/>
      <c r="AD61" s="126"/>
      <c r="AE61" s="37"/>
      <c r="AF61" s="126"/>
      <c r="AG61" s="126"/>
      <c r="AH61" s="37"/>
      <c r="AI61" s="37" t="s">
        <v>3634</v>
      </c>
    </row>
    <row r="62" spans="1:35" s="19" customFormat="1" ht="76.5" customHeight="1">
      <c r="A62" s="87" t="s">
        <v>471</v>
      </c>
      <c r="B62" s="153" t="s">
        <v>2043</v>
      </c>
      <c r="C62" s="153" t="s">
        <v>88</v>
      </c>
      <c r="D62" s="153" t="s">
        <v>2300</v>
      </c>
      <c r="E62" s="170" t="s">
        <v>1909</v>
      </c>
      <c r="F62" s="157" t="s">
        <v>2572</v>
      </c>
      <c r="G62" s="157" t="s">
        <v>3870</v>
      </c>
      <c r="H62" s="167" t="s">
        <v>1502</v>
      </c>
      <c r="I62" s="173" t="s">
        <v>1846</v>
      </c>
      <c r="J62" s="37" t="s">
        <v>1848</v>
      </c>
      <c r="K62" s="37" t="s">
        <v>1844</v>
      </c>
      <c r="L62" s="37" t="s">
        <v>1850</v>
      </c>
      <c r="M62" s="37" t="s">
        <v>323</v>
      </c>
      <c r="N62" s="37" t="s">
        <v>1</v>
      </c>
      <c r="O62" s="148"/>
      <c r="P62" s="126"/>
      <c r="Q62" s="126"/>
      <c r="R62" s="126"/>
      <c r="S62" s="126" t="s">
        <v>3107</v>
      </c>
      <c r="T62" s="37"/>
      <c r="U62" s="126"/>
      <c r="V62" s="126"/>
      <c r="W62" s="126" t="s">
        <v>1</v>
      </c>
      <c r="X62" s="126" t="s">
        <v>3410</v>
      </c>
      <c r="Y62" s="126"/>
      <c r="Z62" s="126"/>
      <c r="AA62" s="126"/>
      <c r="AB62" s="37"/>
      <c r="AC62" s="126"/>
      <c r="AD62" s="126"/>
      <c r="AE62" s="37"/>
      <c r="AF62" s="126"/>
      <c r="AG62" s="126"/>
      <c r="AH62" s="37"/>
      <c r="AI62" s="37" t="s">
        <v>3634</v>
      </c>
    </row>
    <row r="63" spans="1:35" s="19" customFormat="1" ht="76.5" customHeight="1">
      <c r="A63" s="166" t="s">
        <v>472</v>
      </c>
      <c r="B63" s="153" t="s">
        <v>2044</v>
      </c>
      <c r="C63" s="153" t="s">
        <v>50</v>
      </c>
      <c r="D63" s="153" t="s">
        <v>2300</v>
      </c>
      <c r="E63" s="170" t="s">
        <v>1909</v>
      </c>
      <c r="F63" s="156" t="s">
        <v>2571</v>
      </c>
      <c r="G63" s="156" t="s">
        <v>3871</v>
      </c>
      <c r="H63" s="167" t="s">
        <v>1503</v>
      </c>
      <c r="I63" s="37" t="s">
        <v>1846</v>
      </c>
      <c r="J63" s="37" t="s">
        <v>1848</v>
      </c>
      <c r="K63" s="37" t="s">
        <v>1844</v>
      </c>
      <c r="L63" s="37" t="s">
        <v>1850</v>
      </c>
      <c r="M63" s="37" t="s">
        <v>323</v>
      </c>
      <c r="N63" s="37" t="s">
        <v>1</v>
      </c>
      <c r="O63" s="148"/>
      <c r="P63" s="126"/>
      <c r="Q63" s="126"/>
      <c r="R63" s="126"/>
      <c r="S63" s="126" t="s">
        <v>3110</v>
      </c>
      <c r="T63" s="37"/>
      <c r="U63" s="126"/>
      <c r="V63" s="126"/>
      <c r="W63" s="126" t="s">
        <v>1</v>
      </c>
      <c r="X63" s="126" t="s">
        <v>3411</v>
      </c>
      <c r="Y63" s="126"/>
      <c r="Z63" s="126"/>
      <c r="AA63" s="126"/>
      <c r="AB63" s="37"/>
      <c r="AC63" s="126"/>
      <c r="AD63" s="126"/>
      <c r="AE63" s="37"/>
      <c r="AF63" s="126"/>
      <c r="AG63" s="126"/>
      <c r="AH63" s="37"/>
      <c r="AI63" s="37" t="s">
        <v>3634</v>
      </c>
    </row>
    <row r="64" spans="1:35" s="19" customFormat="1" ht="76.5" customHeight="1">
      <c r="A64" s="87" t="s">
        <v>473</v>
      </c>
      <c r="B64" s="153" t="s">
        <v>2045</v>
      </c>
      <c r="C64" s="153" t="s">
        <v>94</v>
      </c>
      <c r="D64" s="153" t="s">
        <v>2300</v>
      </c>
      <c r="E64" s="170" t="s">
        <v>1909</v>
      </c>
      <c r="F64" s="159" t="s">
        <v>2653</v>
      </c>
      <c r="G64" s="159" t="s">
        <v>3872</v>
      </c>
      <c r="H64" s="167" t="s">
        <v>3240</v>
      </c>
      <c r="I64" s="37" t="s">
        <v>1846</v>
      </c>
      <c r="J64" s="37" t="s">
        <v>1860</v>
      </c>
      <c r="K64" s="37" t="s">
        <v>1844</v>
      </c>
      <c r="L64" s="37" t="s">
        <v>1850</v>
      </c>
      <c r="M64" s="37" t="s">
        <v>1717</v>
      </c>
      <c r="N64" s="37"/>
      <c r="O64" s="148"/>
      <c r="P64" s="126"/>
      <c r="Q64" s="126"/>
      <c r="R64" s="126"/>
      <c r="S64" s="126"/>
      <c r="T64" s="37"/>
      <c r="U64" s="126"/>
      <c r="V64" s="126"/>
      <c r="W64" s="126" t="s">
        <v>1</v>
      </c>
      <c r="X64" s="126"/>
      <c r="Y64" s="126"/>
      <c r="Z64" s="126"/>
      <c r="AA64" s="126"/>
      <c r="AB64" s="37"/>
      <c r="AC64" s="126"/>
      <c r="AD64" s="126"/>
      <c r="AE64" s="37"/>
      <c r="AF64" s="126"/>
      <c r="AG64" s="126"/>
      <c r="AH64" s="37"/>
      <c r="AI64" s="37" t="s">
        <v>3634</v>
      </c>
    </row>
    <row r="65" spans="1:35" s="19" customFormat="1" ht="76.5" customHeight="1">
      <c r="A65" s="166" t="s">
        <v>623</v>
      </c>
      <c r="B65" s="153" t="s">
        <v>731</v>
      </c>
      <c r="C65" s="153" t="s">
        <v>1004</v>
      </c>
      <c r="D65" s="155" t="s">
        <v>2300</v>
      </c>
      <c r="E65" s="170" t="s">
        <v>1900</v>
      </c>
      <c r="F65" s="159" t="s">
        <v>2473</v>
      </c>
      <c r="G65" s="159"/>
      <c r="H65" s="167" t="s">
        <v>1483</v>
      </c>
      <c r="I65" s="37" t="s">
        <v>1846</v>
      </c>
      <c r="J65" s="37" t="s">
        <v>1860</v>
      </c>
      <c r="K65" s="37" t="s">
        <v>1844</v>
      </c>
      <c r="L65" s="37" t="s">
        <v>1850</v>
      </c>
      <c r="M65" s="37" t="s">
        <v>1717</v>
      </c>
      <c r="N65" s="37"/>
      <c r="O65" s="148"/>
      <c r="P65" s="126"/>
      <c r="Q65" s="126"/>
      <c r="R65" s="126"/>
      <c r="S65" s="126"/>
      <c r="T65" s="37"/>
      <c r="U65" s="126"/>
      <c r="V65" s="126"/>
      <c r="W65" s="126" t="s">
        <v>1</v>
      </c>
      <c r="X65" s="126"/>
      <c r="Y65" s="126"/>
      <c r="Z65" s="126"/>
      <c r="AA65" s="126"/>
      <c r="AB65" s="37"/>
      <c r="AC65" s="126"/>
      <c r="AD65" s="126"/>
      <c r="AE65" s="37"/>
      <c r="AF65" s="126"/>
      <c r="AG65" s="126"/>
      <c r="AH65" s="37"/>
      <c r="AI65" s="37" t="s">
        <v>3634</v>
      </c>
    </row>
    <row r="66" spans="1:35" s="127" customFormat="1" ht="76.5" customHeight="1">
      <c r="A66" s="166" t="s">
        <v>624</v>
      </c>
      <c r="B66" s="153" t="s">
        <v>1571</v>
      </c>
      <c r="C66" s="153" t="s">
        <v>96</v>
      </c>
      <c r="D66" s="153" t="s">
        <v>2300</v>
      </c>
      <c r="E66" s="170" t="s">
        <v>1909</v>
      </c>
      <c r="F66" s="156" t="s">
        <v>2547</v>
      </c>
      <c r="G66" s="156" t="s">
        <v>2980</v>
      </c>
      <c r="H66" s="167" t="s">
        <v>3241</v>
      </c>
      <c r="I66" s="37" t="s">
        <v>1846</v>
      </c>
      <c r="J66" s="37" t="s">
        <v>1856</v>
      </c>
      <c r="K66" s="37" t="s">
        <v>1844</v>
      </c>
      <c r="L66" s="37" t="s">
        <v>1850</v>
      </c>
      <c r="M66" s="37" t="s">
        <v>1717</v>
      </c>
      <c r="N66" s="37" t="s">
        <v>1</v>
      </c>
      <c r="O66" s="148"/>
      <c r="P66" s="126"/>
      <c r="Q66" s="126"/>
      <c r="R66" s="126"/>
      <c r="S66" s="126"/>
      <c r="T66" s="37"/>
      <c r="U66" s="126"/>
      <c r="V66" s="126"/>
      <c r="W66" s="126"/>
      <c r="X66" s="126"/>
      <c r="Y66" s="126"/>
      <c r="Z66" s="126"/>
      <c r="AA66" s="131"/>
      <c r="AB66" s="37"/>
      <c r="AC66" s="126"/>
      <c r="AD66" s="126"/>
      <c r="AE66" s="37"/>
      <c r="AF66" s="126"/>
      <c r="AG66" s="126"/>
      <c r="AH66" s="88"/>
      <c r="AI66" s="88" t="s">
        <v>3634</v>
      </c>
    </row>
    <row r="67" spans="1:35" s="19" customFormat="1" ht="76.5" customHeight="1">
      <c r="A67" s="166" t="s">
        <v>474</v>
      </c>
      <c r="B67" s="153" t="s">
        <v>1572</v>
      </c>
      <c r="C67" s="153" t="s">
        <v>93</v>
      </c>
      <c r="D67" s="155" t="s">
        <v>2301</v>
      </c>
      <c r="E67" s="170" t="s">
        <v>1909</v>
      </c>
      <c r="F67" s="156" t="s">
        <v>2546</v>
      </c>
      <c r="G67" s="156" t="s">
        <v>3873</v>
      </c>
      <c r="H67" s="167" t="s">
        <v>1505</v>
      </c>
      <c r="I67" s="37" t="s">
        <v>1846</v>
      </c>
      <c r="J67" s="37" t="s">
        <v>1856</v>
      </c>
      <c r="K67" s="37" t="s">
        <v>1844</v>
      </c>
      <c r="L67" s="37" t="s">
        <v>1850</v>
      </c>
      <c r="M67" s="37" t="s">
        <v>1717</v>
      </c>
      <c r="N67" s="37" t="s">
        <v>1</v>
      </c>
      <c r="O67" s="148"/>
      <c r="P67" s="126"/>
      <c r="Q67" s="126"/>
      <c r="R67" s="126"/>
      <c r="S67" s="126" t="s">
        <v>3109</v>
      </c>
      <c r="T67" s="37"/>
      <c r="U67" s="126"/>
      <c r="V67" s="126"/>
      <c r="W67" s="126" t="s">
        <v>1</v>
      </c>
      <c r="X67" s="126"/>
      <c r="Y67" s="126"/>
      <c r="Z67" s="126"/>
      <c r="AA67" s="126"/>
      <c r="AB67" s="37"/>
      <c r="AC67" s="126"/>
      <c r="AD67" s="126"/>
      <c r="AE67" s="37"/>
      <c r="AF67" s="126"/>
      <c r="AG67" s="126"/>
      <c r="AH67" s="37"/>
      <c r="AI67" s="37" t="s">
        <v>3634</v>
      </c>
    </row>
    <row r="68" spans="1:35" s="19" customFormat="1" ht="76.5" customHeight="1">
      <c r="A68" s="87" t="s">
        <v>475</v>
      </c>
      <c r="B68" s="153" t="s">
        <v>732</v>
      </c>
      <c r="C68" s="153" t="s">
        <v>1005</v>
      </c>
      <c r="D68" s="153" t="s">
        <v>2301</v>
      </c>
      <c r="E68" s="170" t="s">
        <v>1909</v>
      </c>
      <c r="F68" s="157"/>
      <c r="G68" s="157"/>
      <c r="H68" s="167" t="s">
        <v>733</v>
      </c>
      <c r="I68" s="37" t="s">
        <v>1858</v>
      </c>
      <c r="J68" s="37" t="s">
        <v>1862</v>
      </c>
      <c r="K68" s="37" t="s">
        <v>1844</v>
      </c>
      <c r="L68" s="37" t="s">
        <v>1850</v>
      </c>
      <c r="M68" s="37" t="s">
        <v>323</v>
      </c>
      <c r="N68" s="37" t="s">
        <v>1</v>
      </c>
      <c r="O68" s="148"/>
      <c r="P68" s="126"/>
      <c r="Q68" s="126"/>
      <c r="R68" s="126"/>
      <c r="S68" s="126"/>
      <c r="T68" s="37"/>
      <c r="U68" s="126"/>
      <c r="V68" s="126"/>
      <c r="W68" s="126"/>
      <c r="X68" s="126"/>
      <c r="Y68" s="126"/>
      <c r="Z68" s="126"/>
      <c r="AA68" s="126"/>
      <c r="AB68" s="37"/>
      <c r="AC68" s="126"/>
      <c r="AD68" s="126"/>
      <c r="AE68" s="126"/>
      <c r="AF68" s="126"/>
      <c r="AG68" s="126"/>
      <c r="AH68" s="37"/>
      <c r="AI68" s="37" t="s">
        <v>3634</v>
      </c>
    </row>
    <row r="69" spans="1:35" s="19" customFormat="1" ht="76.5" customHeight="1">
      <c r="A69" s="87" t="s">
        <v>476</v>
      </c>
      <c r="B69" s="153" t="s">
        <v>734</v>
      </c>
      <c r="C69" s="153" t="s">
        <v>1006</v>
      </c>
      <c r="D69" s="153" t="s">
        <v>2300</v>
      </c>
      <c r="E69" s="170" t="s">
        <v>1922</v>
      </c>
      <c r="F69" s="156" t="s">
        <v>2513</v>
      </c>
      <c r="G69" s="156"/>
      <c r="H69" s="167" t="s">
        <v>735</v>
      </c>
      <c r="I69" s="37" t="s">
        <v>1846</v>
      </c>
      <c r="J69" s="37" t="s">
        <v>1853</v>
      </c>
      <c r="K69" s="37" t="s">
        <v>1844</v>
      </c>
      <c r="L69" s="37" t="s">
        <v>1850</v>
      </c>
      <c r="M69" s="37" t="s">
        <v>1717</v>
      </c>
      <c r="N69" s="37"/>
      <c r="O69" s="148"/>
      <c r="P69" s="126"/>
      <c r="Q69" s="126"/>
      <c r="R69" s="126"/>
      <c r="S69" s="126"/>
      <c r="T69" s="37"/>
      <c r="U69" s="126"/>
      <c r="V69" s="126"/>
      <c r="W69" s="126"/>
      <c r="X69" s="126"/>
      <c r="Y69" s="126"/>
      <c r="Z69" s="126"/>
      <c r="AA69" s="126"/>
      <c r="AB69" s="37"/>
      <c r="AC69" s="126"/>
      <c r="AD69" s="126"/>
      <c r="AE69" s="37"/>
      <c r="AF69" s="126"/>
      <c r="AG69" s="126"/>
      <c r="AH69" s="37"/>
      <c r="AI69" s="37" t="s">
        <v>3634</v>
      </c>
    </row>
    <row r="70" spans="1:35" s="19" customFormat="1" ht="76.5" customHeight="1">
      <c r="A70" s="87" t="s">
        <v>477</v>
      </c>
      <c r="B70" s="153" t="s">
        <v>2339</v>
      </c>
      <c r="C70" s="153" t="s">
        <v>10</v>
      </c>
      <c r="D70" s="153" t="s">
        <v>2300</v>
      </c>
      <c r="E70" s="170" t="s">
        <v>1925</v>
      </c>
      <c r="F70" s="157" t="s">
        <v>2599</v>
      </c>
      <c r="G70" s="157"/>
      <c r="H70" s="167" t="s">
        <v>2147</v>
      </c>
      <c r="I70" s="37" t="s">
        <v>1893</v>
      </c>
      <c r="J70" s="37" t="s">
        <v>1859</v>
      </c>
      <c r="K70" s="37" t="s">
        <v>1844</v>
      </c>
      <c r="L70" s="37" t="s">
        <v>1850</v>
      </c>
      <c r="M70" s="37" t="s">
        <v>1717</v>
      </c>
      <c r="N70" s="37"/>
      <c r="O70" s="148"/>
      <c r="P70" s="126"/>
      <c r="Q70" s="126"/>
      <c r="R70" s="126"/>
      <c r="S70" s="126"/>
      <c r="T70" s="37"/>
      <c r="U70" s="126" t="s">
        <v>2103</v>
      </c>
      <c r="V70" s="126"/>
      <c r="W70" s="126"/>
      <c r="X70" s="126" t="s">
        <v>3412</v>
      </c>
      <c r="Y70" s="126"/>
      <c r="Z70" s="126"/>
      <c r="AA70" s="126"/>
      <c r="AB70" s="37"/>
      <c r="AC70" s="126"/>
      <c r="AD70" s="126"/>
      <c r="AE70" s="37"/>
      <c r="AF70" s="126"/>
      <c r="AG70" s="126"/>
      <c r="AH70" s="37"/>
      <c r="AI70" s="37" t="s">
        <v>3634</v>
      </c>
    </row>
    <row r="71" spans="1:35" s="19" customFormat="1" ht="76.5" customHeight="1">
      <c r="A71" s="166" t="s">
        <v>338</v>
      </c>
      <c r="B71" s="153" t="s">
        <v>849</v>
      </c>
      <c r="C71" s="153" t="s">
        <v>3020</v>
      </c>
      <c r="D71" s="155" t="s">
        <v>2301</v>
      </c>
      <c r="E71" s="170" t="s">
        <v>1925</v>
      </c>
      <c r="F71" s="156" t="s">
        <v>2711</v>
      </c>
      <c r="G71" s="156"/>
      <c r="H71" s="167" t="s">
        <v>850</v>
      </c>
      <c r="I71" s="37" t="s">
        <v>1846</v>
      </c>
      <c r="J71" s="37" t="s">
        <v>1885</v>
      </c>
      <c r="K71" s="37" t="s">
        <v>1844</v>
      </c>
      <c r="L71" s="37" t="s">
        <v>1854</v>
      </c>
      <c r="M71" s="37" t="s">
        <v>323</v>
      </c>
      <c r="N71" s="37"/>
      <c r="O71" s="148"/>
      <c r="P71" s="126"/>
      <c r="Q71" s="126"/>
      <c r="R71" s="126"/>
      <c r="S71" s="126"/>
      <c r="T71" s="37"/>
      <c r="U71" s="126"/>
      <c r="V71" s="126"/>
      <c r="W71" s="126" t="s">
        <v>1</v>
      </c>
      <c r="X71" s="126"/>
      <c r="Y71" s="126"/>
      <c r="Z71" s="126"/>
      <c r="AA71" s="126"/>
      <c r="AB71" s="37"/>
      <c r="AC71" s="126"/>
      <c r="AD71" s="126"/>
      <c r="AE71" s="37"/>
      <c r="AF71" s="126"/>
      <c r="AG71" s="126"/>
      <c r="AH71" s="37"/>
      <c r="AI71" s="37" t="s">
        <v>3634</v>
      </c>
    </row>
    <row r="72" spans="1:35" s="19" customFormat="1" ht="76.5" customHeight="1">
      <c r="A72" s="166" t="s">
        <v>478</v>
      </c>
      <c r="B72" s="153" t="s">
        <v>851</v>
      </c>
      <c r="C72" s="153" t="s">
        <v>3019</v>
      </c>
      <c r="D72" s="154" t="s">
        <v>2301</v>
      </c>
      <c r="E72" s="170" t="s">
        <v>1925</v>
      </c>
      <c r="F72" s="159" t="s">
        <v>2712</v>
      </c>
      <c r="G72" s="159"/>
      <c r="H72" s="167" t="s">
        <v>852</v>
      </c>
      <c r="I72" s="37" t="s">
        <v>1846</v>
      </c>
      <c r="J72" s="37" t="s">
        <v>1885</v>
      </c>
      <c r="K72" s="37" t="s">
        <v>1844</v>
      </c>
      <c r="L72" s="37" t="s">
        <v>1854</v>
      </c>
      <c r="M72" s="37" t="s">
        <v>323</v>
      </c>
      <c r="N72" s="37"/>
      <c r="O72" s="148"/>
      <c r="P72" s="126"/>
      <c r="Q72" s="126"/>
      <c r="R72" s="126"/>
      <c r="S72" s="126"/>
      <c r="T72" s="37"/>
      <c r="U72" s="126"/>
      <c r="V72" s="126"/>
      <c r="W72" s="126" t="s">
        <v>1</v>
      </c>
      <c r="X72" s="126"/>
      <c r="Y72" s="126"/>
      <c r="Z72" s="126"/>
      <c r="AA72" s="126"/>
      <c r="AB72" s="37"/>
      <c r="AC72" s="126"/>
      <c r="AD72" s="126"/>
      <c r="AE72" s="37"/>
      <c r="AF72" s="126"/>
      <c r="AG72" s="126"/>
      <c r="AH72" s="37"/>
      <c r="AI72" s="37" t="s">
        <v>3634</v>
      </c>
    </row>
    <row r="73" spans="1:35" s="19" customFormat="1" ht="76.5" customHeight="1">
      <c r="A73" s="87" t="s">
        <v>625</v>
      </c>
      <c r="B73" s="153" t="s">
        <v>137</v>
      </c>
      <c r="C73" s="153" t="s">
        <v>90</v>
      </c>
      <c r="D73" s="153" t="s">
        <v>2300</v>
      </c>
      <c r="E73" s="170" t="s">
        <v>1925</v>
      </c>
      <c r="F73" s="159" t="s">
        <v>2555</v>
      </c>
      <c r="G73" s="159" t="s">
        <v>3874</v>
      </c>
      <c r="H73" s="167" t="s">
        <v>1867</v>
      </c>
      <c r="I73" s="37" t="s">
        <v>2905</v>
      </c>
      <c r="J73" s="37" t="s">
        <v>1859</v>
      </c>
      <c r="K73" s="37" t="s">
        <v>1844</v>
      </c>
      <c r="L73" s="37" t="s">
        <v>1854</v>
      </c>
      <c r="M73" s="37" t="s">
        <v>1717</v>
      </c>
      <c r="N73" s="37"/>
      <c r="O73" s="148"/>
      <c r="P73" s="126"/>
      <c r="Q73" s="126"/>
      <c r="R73" s="126"/>
      <c r="S73" s="126" t="s">
        <v>2942</v>
      </c>
      <c r="T73" s="37"/>
      <c r="U73" s="126"/>
      <c r="V73" s="126" t="s">
        <v>3761</v>
      </c>
      <c r="W73" s="126" t="s">
        <v>1</v>
      </c>
      <c r="X73" s="126"/>
      <c r="Y73" s="126"/>
      <c r="Z73" s="126"/>
      <c r="AA73" s="126"/>
      <c r="AB73" s="37"/>
      <c r="AC73" s="126"/>
      <c r="AD73" s="126"/>
      <c r="AE73" s="37"/>
      <c r="AF73" s="126"/>
      <c r="AG73" s="126"/>
      <c r="AH73" s="37"/>
      <c r="AI73" s="37" t="s">
        <v>3634</v>
      </c>
    </row>
    <row r="74" spans="1:35" s="19" customFormat="1" ht="76.5" customHeight="1">
      <c r="A74" s="166" t="s">
        <v>479</v>
      </c>
      <c r="B74" s="153" t="s">
        <v>2719</v>
      </c>
      <c r="C74" s="153" t="s">
        <v>54</v>
      </c>
      <c r="D74" s="154" t="s">
        <v>2300</v>
      </c>
      <c r="E74" s="170" t="s">
        <v>1909</v>
      </c>
      <c r="F74" s="159" t="s">
        <v>2514</v>
      </c>
      <c r="G74" s="159"/>
      <c r="H74" s="167" t="s">
        <v>1514</v>
      </c>
      <c r="I74" s="37" t="s">
        <v>1846</v>
      </c>
      <c r="J74" s="37" t="s">
        <v>1853</v>
      </c>
      <c r="K74" s="37" t="s">
        <v>1844</v>
      </c>
      <c r="L74" s="37" t="s">
        <v>1850</v>
      </c>
      <c r="M74" s="37" t="s">
        <v>1717</v>
      </c>
      <c r="N74" s="37"/>
      <c r="O74" s="148"/>
      <c r="P74" s="126"/>
      <c r="Q74" s="126"/>
      <c r="R74" s="126"/>
      <c r="S74" s="126"/>
      <c r="T74" s="37"/>
      <c r="U74" s="126"/>
      <c r="V74" s="126"/>
      <c r="W74" s="126" t="s">
        <v>1</v>
      </c>
      <c r="X74" s="126"/>
      <c r="Y74" s="126"/>
      <c r="Z74" s="126"/>
      <c r="AA74" s="126"/>
      <c r="AB74" s="37"/>
      <c r="AC74" s="126"/>
      <c r="AD74" s="126"/>
      <c r="AE74" s="37"/>
      <c r="AF74" s="126"/>
      <c r="AG74" s="126"/>
      <c r="AH74" s="37"/>
      <c r="AI74" s="37" t="s">
        <v>3634</v>
      </c>
    </row>
    <row r="75" spans="1:35" s="19" customFormat="1" ht="76.5" customHeight="1">
      <c r="A75" s="87" t="s">
        <v>626</v>
      </c>
      <c r="B75" s="153" t="s">
        <v>601</v>
      </c>
      <c r="C75" s="153" t="s">
        <v>602</v>
      </c>
      <c r="D75" s="153" t="s">
        <v>2301</v>
      </c>
      <c r="E75" s="170" t="s">
        <v>1909</v>
      </c>
      <c r="F75" s="159" t="s">
        <v>2464</v>
      </c>
      <c r="G75" s="159" t="s">
        <v>3875</v>
      </c>
      <c r="H75" s="167" t="s">
        <v>1381</v>
      </c>
      <c r="I75" s="37" t="s">
        <v>2905</v>
      </c>
      <c r="J75" s="37" t="s">
        <v>1857</v>
      </c>
      <c r="K75" s="37" t="s">
        <v>1844</v>
      </c>
      <c r="L75" s="37" t="s">
        <v>1850</v>
      </c>
      <c r="M75" s="37" t="s">
        <v>323</v>
      </c>
      <c r="N75" s="37" t="s">
        <v>1</v>
      </c>
      <c r="O75" s="148"/>
      <c r="P75" s="126"/>
      <c r="Q75" s="126"/>
      <c r="R75" s="126"/>
      <c r="S75" s="126" t="s">
        <v>3116</v>
      </c>
      <c r="T75" s="37"/>
      <c r="U75" s="126"/>
      <c r="V75" s="126"/>
      <c r="W75" s="126" t="s">
        <v>1</v>
      </c>
      <c r="X75" s="126"/>
      <c r="Y75" s="126"/>
      <c r="Z75" s="126"/>
      <c r="AA75" s="126"/>
      <c r="AB75" s="37"/>
      <c r="AC75" s="126"/>
      <c r="AD75" s="126"/>
      <c r="AE75" s="37"/>
      <c r="AF75" s="126"/>
      <c r="AG75" s="126"/>
      <c r="AH75" s="37"/>
      <c r="AI75" s="37" t="s">
        <v>3634</v>
      </c>
    </row>
    <row r="76" spans="1:35" s="19" customFormat="1" ht="76.5" customHeight="1">
      <c r="A76" s="166" t="s">
        <v>480</v>
      </c>
      <c r="B76" s="153" t="s">
        <v>3644</v>
      </c>
      <c r="C76" s="153" t="s">
        <v>86</v>
      </c>
      <c r="D76" s="153" t="s">
        <v>2300</v>
      </c>
      <c r="E76" s="170" t="s">
        <v>1925</v>
      </c>
      <c r="F76" s="156" t="s">
        <v>2478</v>
      </c>
      <c r="G76" s="156" t="s">
        <v>3876</v>
      </c>
      <c r="H76" s="167" t="s">
        <v>2143</v>
      </c>
      <c r="I76" s="37" t="s">
        <v>1893</v>
      </c>
      <c r="J76" s="37" t="s">
        <v>1857</v>
      </c>
      <c r="K76" s="37" t="s">
        <v>1844</v>
      </c>
      <c r="L76" s="37" t="s">
        <v>1850</v>
      </c>
      <c r="M76" s="37" t="s">
        <v>5</v>
      </c>
      <c r="N76" s="37" t="s">
        <v>1</v>
      </c>
      <c r="O76" s="148"/>
      <c r="P76" s="126"/>
      <c r="Q76" s="126"/>
      <c r="R76" s="126" t="s">
        <v>2994</v>
      </c>
      <c r="S76" s="126" t="s">
        <v>1</v>
      </c>
      <c r="T76" s="37"/>
      <c r="U76" s="126"/>
      <c r="V76" s="126"/>
      <c r="W76" s="126" t="s">
        <v>1</v>
      </c>
      <c r="X76" s="126"/>
      <c r="Y76" s="126"/>
      <c r="Z76" s="126"/>
      <c r="AA76" s="126"/>
      <c r="AB76" s="37" t="s">
        <v>1</v>
      </c>
      <c r="AC76" s="126"/>
      <c r="AD76" s="126"/>
      <c r="AE76" s="37"/>
      <c r="AF76" s="126"/>
      <c r="AG76" s="126"/>
      <c r="AH76" s="37" t="s">
        <v>1</v>
      </c>
      <c r="AI76" s="37" t="s">
        <v>3634</v>
      </c>
    </row>
    <row r="77" spans="1:35" s="19" customFormat="1" ht="76.5" customHeight="1">
      <c r="A77" s="87" t="s">
        <v>481</v>
      </c>
      <c r="B77" s="153" t="s">
        <v>2118</v>
      </c>
      <c r="C77" s="153" t="s">
        <v>89</v>
      </c>
      <c r="D77" s="153" t="s">
        <v>2300</v>
      </c>
      <c r="E77" s="170" t="s">
        <v>1925</v>
      </c>
      <c r="F77" s="156" t="s">
        <v>2559</v>
      </c>
      <c r="G77" s="156" t="s">
        <v>3877</v>
      </c>
      <c r="H77" s="167" t="s">
        <v>2144</v>
      </c>
      <c r="I77" s="37" t="s">
        <v>1893</v>
      </c>
      <c r="J77" s="37" t="s">
        <v>1857</v>
      </c>
      <c r="K77" s="37" t="s">
        <v>1844</v>
      </c>
      <c r="L77" s="37" t="s">
        <v>1845</v>
      </c>
      <c r="M77" s="37" t="s">
        <v>5</v>
      </c>
      <c r="N77" s="37" t="s">
        <v>1</v>
      </c>
      <c r="O77" s="148"/>
      <c r="P77" s="126"/>
      <c r="Q77" s="126" t="s">
        <v>2994</v>
      </c>
      <c r="R77" s="126"/>
      <c r="S77" s="126" t="s">
        <v>1</v>
      </c>
      <c r="T77" s="37"/>
      <c r="U77" s="126"/>
      <c r="V77" s="126"/>
      <c r="W77" s="126" t="s">
        <v>1</v>
      </c>
      <c r="X77" s="126" t="s">
        <v>3413</v>
      </c>
      <c r="Y77" s="126"/>
      <c r="Z77" s="126"/>
      <c r="AA77" s="126"/>
      <c r="AB77" s="37"/>
      <c r="AC77" s="126"/>
      <c r="AD77" s="126"/>
      <c r="AE77" s="37"/>
      <c r="AF77" s="126"/>
      <c r="AG77" s="126"/>
      <c r="AH77" s="37" t="s">
        <v>1</v>
      </c>
      <c r="AI77" s="37" t="s">
        <v>3634</v>
      </c>
    </row>
    <row r="78" spans="1:35" s="19" customFormat="1" ht="76.5" customHeight="1">
      <c r="A78" s="166" t="s">
        <v>482</v>
      </c>
      <c r="B78" s="153" t="s">
        <v>2055</v>
      </c>
      <c r="C78" s="153" t="s">
        <v>603</v>
      </c>
      <c r="D78" s="153" t="s">
        <v>2301</v>
      </c>
      <c r="E78" s="170" t="s">
        <v>1916</v>
      </c>
      <c r="F78" s="159" t="s">
        <v>2492</v>
      </c>
      <c r="G78" s="159" t="s">
        <v>3878</v>
      </c>
      <c r="H78" s="167" t="s">
        <v>1517</v>
      </c>
      <c r="I78" s="37" t="s">
        <v>2905</v>
      </c>
      <c r="J78" s="37" t="s">
        <v>1857</v>
      </c>
      <c r="K78" s="37" t="s">
        <v>1844</v>
      </c>
      <c r="L78" s="37" t="s">
        <v>1850</v>
      </c>
      <c r="M78" s="37" t="s">
        <v>1717</v>
      </c>
      <c r="N78" s="37"/>
      <c r="O78" s="148"/>
      <c r="P78" s="126"/>
      <c r="Q78" s="126"/>
      <c r="R78" s="126"/>
      <c r="S78" s="126"/>
      <c r="T78" s="37"/>
      <c r="U78" s="126"/>
      <c r="V78" s="126"/>
      <c r="W78" s="126"/>
      <c r="X78" s="126"/>
      <c r="Y78" s="126"/>
      <c r="Z78" s="126"/>
      <c r="AA78" s="126"/>
      <c r="AB78" s="37"/>
      <c r="AC78" s="126"/>
      <c r="AD78" s="126"/>
      <c r="AE78" s="37"/>
      <c r="AF78" s="126"/>
      <c r="AG78" s="126"/>
      <c r="AH78" s="37"/>
      <c r="AI78" s="37" t="s">
        <v>3634</v>
      </c>
    </row>
    <row r="79" spans="1:35" s="19" customFormat="1" ht="76.5" customHeight="1">
      <c r="A79" s="166" t="s">
        <v>483</v>
      </c>
      <c r="B79" s="153" t="s">
        <v>2226</v>
      </c>
      <c r="C79" s="153" t="s">
        <v>229</v>
      </c>
      <c r="D79" s="155" t="s">
        <v>2300</v>
      </c>
      <c r="E79" s="170" t="s">
        <v>230</v>
      </c>
      <c r="F79" s="159"/>
      <c r="G79" s="159"/>
      <c r="H79" s="167" t="s">
        <v>1518</v>
      </c>
      <c r="I79" s="37" t="s">
        <v>1894</v>
      </c>
      <c r="J79" s="37" t="s">
        <v>97</v>
      </c>
      <c r="K79" s="37" t="s">
        <v>1861</v>
      </c>
      <c r="L79" s="37" t="s">
        <v>97</v>
      </c>
      <c r="M79" s="37" t="s">
        <v>323</v>
      </c>
      <c r="N79" s="37"/>
      <c r="O79" s="148"/>
      <c r="P79" s="126"/>
      <c r="Q79" s="126"/>
      <c r="R79" s="126"/>
      <c r="S79" s="126"/>
      <c r="T79" s="37"/>
      <c r="U79" s="126"/>
      <c r="V79" s="126"/>
      <c r="W79" s="126"/>
      <c r="X79" s="126"/>
      <c r="Y79" s="126"/>
      <c r="Z79" s="126"/>
      <c r="AA79" s="126"/>
      <c r="AB79" s="37"/>
      <c r="AC79" s="126"/>
      <c r="AD79" s="126"/>
      <c r="AE79" s="37"/>
      <c r="AF79" s="126"/>
      <c r="AG79" s="126"/>
      <c r="AH79" s="37"/>
      <c r="AI79" s="37" t="s">
        <v>3634</v>
      </c>
    </row>
    <row r="80" spans="1:35" s="19" customFormat="1" ht="76.5" customHeight="1">
      <c r="A80" s="87" t="s">
        <v>484</v>
      </c>
      <c r="B80" s="153" t="s">
        <v>736</v>
      </c>
      <c r="C80" s="153" t="s">
        <v>1007</v>
      </c>
      <c r="D80" s="153" t="s">
        <v>2300</v>
      </c>
      <c r="E80" s="170" t="s">
        <v>230</v>
      </c>
      <c r="F80" s="159" t="s">
        <v>2523</v>
      </c>
      <c r="G80" s="159"/>
      <c r="H80" s="167" t="s">
        <v>737</v>
      </c>
      <c r="I80" s="37" t="s">
        <v>1858</v>
      </c>
      <c r="J80" s="37" t="s">
        <v>1848</v>
      </c>
      <c r="K80" s="37" t="s">
        <v>1849</v>
      </c>
      <c r="L80" s="37" t="s">
        <v>1850</v>
      </c>
      <c r="M80" s="37" t="s">
        <v>323</v>
      </c>
      <c r="N80" s="37" t="s">
        <v>1</v>
      </c>
      <c r="O80" s="148"/>
      <c r="P80" s="126"/>
      <c r="Q80" s="126"/>
      <c r="R80" s="126"/>
      <c r="S80" s="126"/>
      <c r="T80" s="37"/>
      <c r="U80" s="126"/>
      <c r="V80" s="126"/>
      <c r="W80" s="126" t="s">
        <v>1</v>
      </c>
      <c r="X80" s="126"/>
      <c r="Y80" s="126"/>
      <c r="Z80" s="126"/>
      <c r="AA80" s="126"/>
      <c r="AB80" s="37"/>
      <c r="AC80" s="126"/>
      <c r="AD80" s="126"/>
      <c r="AE80" s="37"/>
      <c r="AF80" s="126"/>
      <c r="AG80" s="126"/>
      <c r="AH80" s="37"/>
      <c r="AI80" s="37" t="s">
        <v>3634</v>
      </c>
    </row>
    <row r="81" spans="1:35" s="19" customFormat="1" ht="76.5" customHeight="1">
      <c r="A81" s="177" t="s">
        <v>485</v>
      </c>
      <c r="B81" s="153" t="s">
        <v>738</v>
      </c>
      <c r="C81" s="153" t="s">
        <v>1008</v>
      </c>
      <c r="D81" s="153" t="s">
        <v>2300</v>
      </c>
      <c r="E81" s="170" t="s">
        <v>230</v>
      </c>
      <c r="F81" s="156" t="s">
        <v>2527</v>
      </c>
      <c r="G81" s="156"/>
      <c r="H81" s="167" t="s">
        <v>739</v>
      </c>
      <c r="I81" s="37" t="s">
        <v>1858</v>
      </c>
      <c r="J81" s="37" t="s">
        <v>1848</v>
      </c>
      <c r="K81" s="37" t="s">
        <v>1849</v>
      </c>
      <c r="L81" s="37" t="s">
        <v>1850</v>
      </c>
      <c r="M81" s="37" t="s">
        <v>323</v>
      </c>
      <c r="N81" s="37" t="s">
        <v>1</v>
      </c>
      <c r="O81" s="148"/>
      <c r="P81" s="126"/>
      <c r="Q81" s="126"/>
      <c r="R81" s="126"/>
      <c r="S81" s="126"/>
      <c r="T81" s="37"/>
      <c r="U81" s="126"/>
      <c r="V81" s="126"/>
      <c r="W81" s="126" t="s">
        <v>1</v>
      </c>
      <c r="X81" s="126"/>
      <c r="Y81" s="126"/>
      <c r="Z81" s="126"/>
      <c r="AA81" s="126"/>
      <c r="AB81" s="37"/>
      <c r="AC81" s="126"/>
      <c r="AD81" s="126"/>
      <c r="AE81" s="37"/>
      <c r="AF81" s="126"/>
      <c r="AG81" s="126"/>
      <c r="AH81" s="37"/>
      <c r="AI81" s="37" t="s">
        <v>3634</v>
      </c>
    </row>
    <row r="82" spans="1:35" s="19" customFormat="1" ht="76.5" customHeight="1">
      <c r="A82" s="166" t="s">
        <v>339</v>
      </c>
      <c r="B82" s="153" t="s">
        <v>2399</v>
      </c>
      <c r="C82" s="153" t="s">
        <v>2398</v>
      </c>
      <c r="D82" s="153" t="s">
        <v>2300</v>
      </c>
      <c r="E82" s="170" t="s">
        <v>230</v>
      </c>
      <c r="F82" s="156" t="s">
        <v>2688</v>
      </c>
      <c r="G82" s="156"/>
      <c r="H82" s="167" t="s">
        <v>2400</v>
      </c>
      <c r="I82" s="37" t="s">
        <v>1858</v>
      </c>
      <c r="J82" s="37" t="s">
        <v>1848</v>
      </c>
      <c r="K82" s="37" t="s">
        <v>1849</v>
      </c>
      <c r="L82" s="37" t="s">
        <v>1850</v>
      </c>
      <c r="M82" s="37" t="s">
        <v>323</v>
      </c>
      <c r="N82" s="37" t="s">
        <v>1</v>
      </c>
      <c r="O82" s="148"/>
      <c r="P82" s="126"/>
      <c r="Q82" s="126"/>
      <c r="R82" s="126"/>
      <c r="S82" s="126"/>
      <c r="T82" s="37"/>
      <c r="U82" s="126"/>
      <c r="V82" s="126"/>
      <c r="W82" s="126" t="s">
        <v>1</v>
      </c>
      <c r="X82" s="126" t="s">
        <v>2397</v>
      </c>
      <c r="Y82" s="126"/>
      <c r="Z82" s="126"/>
      <c r="AA82" s="126"/>
      <c r="AB82" s="37"/>
      <c r="AC82" s="126"/>
      <c r="AD82" s="126"/>
      <c r="AE82" s="37"/>
      <c r="AF82" s="126"/>
      <c r="AG82" s="126"/>
      <c r="AH82" s="37"/>
      <c r="AI82" s="37" t="s">
        <v>3634</v>
      </c>
    </row>
    <row r="83" spans="1:35" s="19" customFormat="1" ht="76.5" customHeight="1">
      <c r="A83" s="87" t="s">
        <v>486</v>
      </c>
      <c r="B83" s="153" t="s">
        <v>740</v>
      </c>
      <c r="C83" s="153" t="s">
        <v>1009</v>
      </c>
      <c r="D83" s="153" t="s">
        <v>2300</v>
      </c>
      <c r="E83" s="170" t="s">
        <v>230</v>
      </c>
      <c r="F83" s="156" t="s">
        <v>2525</v>
      </c>
      <c r="G83" s="156"/>
      <c r="H83" s="167" t="s">
        <v>741</v>
      </c>
      <c r="I83" s="37" t="s">
        <v>1858</v>
      </c>
      <c r="J83" s="37" t="s">
        <v>1848</v>
      </c>
      <c r="K83" s="37" t="s">
        <v>1849</v>
      </c>
      <c r="L83" s="37" t="s">
        <v>1850</v>
      </c>
      <c r="M83" s="37" t="s">
        <v>323</v>
      </c>
      <c r="N83" s="37" t="s">
        <v>1</v>
      </c>
      <c r="O83" s="148"/>
      <c r="P83" s="126"/>
      <c r="Q83" s="126"/>
      <c r="R83" s="126"/>
      <c r="S83" s="126"/>
      <c r="T83" s="37"/>
      <c r="U83" s="126"/>
      <c r="V83" s="126"/>
      <c r="W83" s="126" t="s">
        <v>1</v>
      </c>
      <c r="X83" s="126"/>
      <c r="Y83" s="126"/>
      <c r="Z83" s="126"/>
      <c r="AA83" s="126"/>
      <c r="AB83" s="37"/>
      <c r="AC83" s="126"/>
      <c r="AD83" s="126"/>
      <c r="AE83" s="37"/>
      <c r="AF83" s="126"/>
      <c r="AG83" s="126"/>
      <c r="AH83" s="37"/>
      <c r="AI83" s="37" t="s">
        <v>3634</v>
      </c>
    </row>
    <row r="84" spans="1:35" s="19" customFormat="1" ht="76.5" customHeight="1">
      <c r="A84" s="166" t="s">
        <v>487</v>
      </c>
      <c r="B84" s="153" t="s">
        <v>742</v>
      </c>
      <c r="C84" s="153" t="s">
        <v>1010</v>
      </c>
      <c r="D84" s="153" t="s">
        <v>2300</v>
      </c>
      <c r="E84" s="170" t="s">
        <v>230</v>
      </c>
      <c r="F84" s="156" t="s">
        <v>2522</v>
      </c>
      <c r="G84" s="156"/>
      <c r="H84" s="167" t="s">
        <v>743</v>
      </c>
      <c r="I84" s="37" t="s">
        <v>1858</v>
      </c>
      <c r="J84" s="37" t="s">
        <v>1848</v>
      </c>
      <c r="K84" s="37" t="s">
        <v>1849</v>
      </c>
      <c r="L84" s="37" t="s">
        <v>1850</v>
      </c>
      <c r="M84" s="37" t="s">
        <v>323</v>
      </c>
      <c r="N84" s="37" t="s">
        <v>1</v>
      </c>
      <c r="O84" s="148"/>
      <c r="P84" s="126"/>
      <c r="Q84" s="126"/>
      <c r="R84" s="126"/>
      <c r="S84" s="126"/>
      <c r="T84" s="37"/>
      <c r="U84" s="126"/>
      <c r="V84" s="126"/>
      <c r="W84" s="126"/>
      <c r="X84" s="126"/>
      <c r="Y84" s="126"/>
      <c r="Z84" s="126"/>
      <c r="AA84" s="126"/>
      <c r="AB84" s="37"/>
      <c r="AC84" s="126"/>
      <c r="AD84" s="126"/>
      <c r="AE84" s="37"/>
      <c r="AF84" s="126"/>
      <c r="AG84" s="126"/>
      <c r="AH84" s="37"/>
      <c r="AI84" s="37" t="s">
        <v>3634</v>
      </c>
    </row>
    <row r="85" spans="1:35" s="19" customFormat="1" ht="76.5" customHeight="1">
      <c r="A85" s="87" t="s">
        <v>488</v>
      </c>
      <c r="B85" s="153" t="s">
        <v>744</v>
      </c>
      <c r="C85" s="153" t="s">
        <v>1011</v>
      </c>
      <c r="D85" s="153" t="s">
        <v>2300</v>
      </c>
      <c r="E85" s="170" t="s">
        <v>230</v>
      </c>
      <c r="F85" s="156" t="s">
        <v>2526</v>
      </c>
      <c r="G85" s="156"/>
      <c r="H85" s="167" t="s">
        <v>745</v>
      </c>
      <c r="I85" s="37" t="s">
        <v>1858</v>
      </c>
      <c r="J85" s="37" t="s">
        <v>1848</v>
      </c>
      <c r="K85" s="37" t="s">
        <v>1849</v>
      </c>
      <c r="L85" s="37" t="s">
        <v>1850</v>
      </c>
      <c r="M85" s="37" t="s">
        <v>323</v>
      </c>
      <c r="N85" s="37" t="s">
        <v>1</v>
      </c>
      <c r="O85" s="148"/>
      <c r="P85" s="126"/>
      <c r="Q85" s="126"/>
      <c r="R85" s="126"/>
      <c r="S85" s="126"/>
      <c r="T85" s="37"/>
      <c r="U85" s="126"/>
      <c r="V85" s="126"/>
      <c r="W85" s="126"/>
      <c r="X85" s="126"/>
      <c r="Y85" s="126"/>
      <c r="Z85" s="126"/>
      <c r="AA85" s="126"/>
      <c r="AB85" s="37"/>
      <c r="AC85" s="126"/>
      <c r="AD85" s="126"/>
      <c r="AE85" s="37"/>
      <c r="AF85" s="126"/>
      <c r="AG85" s="126"/>
      <c r="AH85" s="37"/>
      <c r="AI85" s="37" t="s">
        <v>3634</v>
      </c>
    </row>
    <row r="86" spans="1:35" s="19" customFormat="1" ht="76.5" customHeight="1">
      <c r="A86" s="166" t="s">
        <v>489</v>
      </c>
      <c r="B86" s="153" t="s">
        <v>2227</v>
      </c>
      <c r="C86" s="153" t="s">
        <v>231</v>
      </c>
      <c r="D86" s="153" t="s">
        <v>2301</v>
      </c>
      <c r="E86" s="170" t="s">
        <v>1616</v>
      </c>
      <c r="F86" s="156"/>
      <c r="G86" s="156"/>
      <c r="H86" s="167" t="s">
        <v>2303</v>
      </c>
      <c r="I86" s="37" t="s">
        <v>1858</v>
      </c>
      <c r="J86" s="37" t="s">
        <v>1848</v>
      </c>
      <c r="K86" s="37" t="s">
        <v>1844</v>
      </c>
      <c r="L86" s="37" t="s">
        <v>1850</v>
      </c>
      <c r="M86" s="37" t="s">
        <v>323</v>
      </c>
      <c r="N86" s="37" t="s">
        <v>1</v>
      </c>
      <c r="O86" s="148"/>
      <c r="P86" s="126"/>
      <c r="Q86" s="126"/>
      <c r="R86" s="126"/>
      <c r="S86" s="126"/>
      <c r="T86" s="37"/>
      <c r="U86" s="126"/>
      <c r="V86" s="126"/>
      <c r="W86" s="126"/>
      <c r="X86" s="126"/>
      <c r="Y86" s="126"/>
      <c r="Z86" s="126"/>
      <c r="AA86" s="126"/>
      <c r="AB86" s="37"/>
      <c r="AC86" s="126"/>
      <c r="AD86" s="126"/>
      <c r="AE86" s="37"/>
      <c r="AF86" s="126"/>
      <c r="AG86" s="126"/>
      <c r="AH86" s="37"/>
      <c r="AI86" s="37" t="s">
        <v>3634</v>
      </c>
    </row>
    <row r="87" spans="1:35" s="19" customFormat="1" ht="76.5" customHeight="1">
      <c r="A87" s="87" t="s">
        <v>490</v>
      </c>
      <c r="B87" s="153" t="s">
        <v>746</v>
      </c>
      <c r="C87" s="153" t="s">
        <v>1012</v>
      </c>
      <c r="D87" s="154" t="s">
        <v>2300</v>
      </c>
      <c r="E87" s="170" t="s">
        <v>230</v>
      </c>
      <c r="F87" s="156" t="s">
        <v>2528</v>
      </c>
      <c r="G87" s="156"/>
      <c r="H87" s="167" t="s">
        <v>1486</v>
      </c>
      <c r="I87" s="37" t="s">
        <v>1858</v>
      </c>
      <c r="J87" s="37" t="s">
        <v>1848</v>
      </c>
      <c r="K87" s="37" t="s">
        <v>1844</v>
      </c>
      <c r="L87" s="37" t="s">
        <v>1850</v>
      </c>
      <c r="M87" s="37" t="s">
        <v>323</v>
      </c>
      <c r="N87" s="37" t="s">
        <v>1</v>
      </c>
      <c r="O87" s="148"/>
      <c r="P87" s="126"/>
      <c r="Q87" s="126"/>
      <c r="R87" s="126"/>
      <c r="S87" s="126"/>
      <c r="T87" s="37"/>
      <c r="U87" s="126"/>
      <c r="V87" s="126"/>
      <c r="W87" s="126"/>
      <c r="X87" s="126"/>
      <c r="Y87" s="126"/>
      <c r="Z87" s="126"/>
      <c r="AA87" s="126"/>
      <c r="AB87" s="37"/>
      <c r="AC87" s="126"/>
      <c r="AD87" s="126"/>
      <c r="AE87" s="37"/>
      <c r="AF87" s="126"/>
      <c r="AG87" s="126"/>
      <c r="AH87" s="37"/>
      <c r="AI87" s="37" t="s">
        <v>3634</v>
      </c>
    </row>
    <row r="88" spans="1:35" s="19" customFormat="1" ht="76.5" customHeight="1">
      <c r="A88" s="177" t="s">
        <v>491</v>
      </c>
      <c r="B88" s="153" t="s">
        <v>2228</v>
      </c>
      <c r="C88" s="153" t="s">
        <v>232</v>
      </c>
      <c r="D88" s="153" t="s">
        <v>2301</v>
      </c>
      <c r="E88" s="170" t="s">
        <v>1616</v>
      </c>
      <c r="F88" s="159"/>
      <c r="G88" s="159"/>
      <c r="H88" s="167" t="s">
        <v>2304</v>
      </c>
      <c r="I88" s="37" t="s">
        <v>1858</v>
      </c>
      <c r="J88" s="37" t="s">
        <v>1848</v>
      </c>
      <c r="K88" s="37" t="s">
        <v>1844</v>
      </c>
      <c r="L88" s="37" t="s">
        <v>1850</v>
      </c>
      <c r="M88" s="37" t="s">
        <v>1717</v>
      </c>
      <c r="N88" s="37" t="s">
        <v>1</v>
      </c>
      <c r="O88" s="148"/>
      <c r="P88" s="126"/>
      <c r="Q88" s="126"/>
      <c r="R88" s="126"/>
      <c r="S88" s="126"/>
      <c r="T88" s="37"/>
      <c r="U88" s="126"/>
      <c r="V88" s="126"/>
      <c r="W88" s="126"/>
      <c r="X88" s="126"/>
      <c r="Y88" s="126"/>
      <c r="Z88" s="126"/>
      <c r="AA88" s="126"/>
      <c r="AB88" s="37"/>
      <c r="AC88" s="126"/>
      <c r="AD88" s="126"/>
      <c r="AE88" s="37"/>
      <c r="AF88" s="126"/>
      <c r="AG88" s="126"/>
      <c r="AH88" s="37"/>
      <c r="AI88" s="37" t="s">
        <v>3634</v>
      </c>
    </row>
    <row r="89" spans="1:35" s="19" customFormat="1" ht="76.5" customHeight="1">
      <c r="A89" s="166" t="s">
        <v>492</v>
      </c>
      <c r="B89" s="153" t="s">
        <v>2229</v>
      </c>
      <c r="C89" s="153" t="s">
        <v>309</v>
      </c>
      <c r="D89" s="153" t="s">
        <v>2301</v>
      </c>
      <c r="E89" s="170" t="s">
        <v>1616</v>
      </c>
      <c r="F89" s="156"/>
      <c r="G89" s="156"/>
      <c r="H89" s="167" t="s">
        <v>2305</v>
      </c>
      <c r="I89" s="37" t="s">
        <v>1858</v>
      </c>
      <c r="J89" s="37" t="s">
        <v>1848</v>
      </c>
      <c r="K89" s="37" t="s">
        <v>1844</v>
      </c>
      <c r="L89" s="37" t="s">
        <v>1850</v>
      </c>
      <c r="M89" s="37" t="s">
        <v>323</v>
      </c>
      <c r="N89" s="37" t="s">
        <v>1</v>
      </c>
      <c r="O89" s="148"/>
      <c r="P89" s="126"/>
      <c r="Q89" s="126"/>
      <c r="R89" s="126"/>
      <c r="S89" s="126"/>
      <c r="T89" s="37"/>
      <c r="U89" s="126"/>
      <c r="V89" s="126"/>
      <c r="W89" s="126"/>
      <c r="X89" s="126"/>
      <c r="Y89" s="126"/>
      <c r="Z89" s="126"/>
      <c r="AA89" s="126"/>
      <c r="AB89" s="37"/>
      <c r="AC89" s="126"/>
      <c r="AD89" s="126"/>
      <c r="AE89" s="37"/>
      <c r="AF89" s="126"/>
      <c r="AG89" s="126"/>
      <c r="AH89" s="37"/>
      <c r="AI89" s="37" t="s">
        <v>3634</v>
      </c>
    </row>
    <row r="90" spans="1:35" s="19" customFormat="1" ht="76.5" customHeight="1">
      <c r="A90" s="166" t="s">
        <v>493</v>
      </c>
      <c r="B90" s="153" t="s">
        <v>2278</v>
      </c>
      <c r="C90" s="153" t="s">
        <v>233</v>
      </c>
      <c r="D90" s="154" t="s">
        <v>2300</v>
      </c>
      <c r="E90" s="170" t="s">
        <v>1616</v>
      </c>
      <c r="F90" s="157"/>
      <c r="G90" s="157"/>
      <c r="H90" s="167" t="s">
        <v>2306</v>
      </c>
      <c r="I90" s="37" t="s">
        <v>1858</v>
      </c>
      <c r="J90" s="37" t="s">
        <v>1848</v>
      </c>
      <c r="K90" s="37" t="s">
        <v>1844</v>
      </c>
      <c r="L90" s="37" t="s">
        <v>1850</v>
      </c>
      <c r="M90" s="37" t="s">
        <v>1717</v>
      </c>
      <c r="N90" s="37" t="s">
        <v>1</v>
      </c>
      <c r="O90" s="148"/>
      <c r="P90" s="126"/>
      <c r="Q90" s="126"/>
      <c r="R90" s="126"/>
      <c r="S90" s="126"/>
      <c r="T90" s="37"/>
      <c r="U90" s="126"/>
      <c r="V90" s="126"/>
      <c r="W90" s="126"/>
      <c r="X90" s="126"/>
      <c r="Y90" s="126"/>
      <c r="Z90" s="126"/>
      <c r="AA90" s="126"/>
      <c r="AB90" s="37"/>
      <c r="AC90" s="126"/>
      <c r="AD90" s="126"/>
      <c r="AE90" s="37"/>
      <c r="AF90" s="126"/>
      <c r="AG90" s="126"/>
      <c r="AH90" s="37"/>
      <c r="AI90" s="37" t="s">
        <v>3634</v>
      </c>
    </row>
    <row r="91" spans="1:35" s="19" customFormat="1" ht="76.5" customHeight="1">
      <c r="A91" s="166" t="s">
        <v>494</v>
      </c>
      <c r="B91" s="153" t="s">
        <v>2230</v>
      </c>
      <c r="C91" s="153" t="s">
        <v>234</v>
      </c>
      <c r="D91" s="155" t="s">
        <v>2300</v>
      </c>
      <c r="E91" s="170" t="s">
        <v>1924</v>
      </c>
      <c r="F91" s="159"/>
      <c r="G91" s="159"/>
      <c r="H91" s="167" t="s">
        <v>1520</v>
      </c>
      <c r="I91" s="37" t="s">
        <v>1858</v>
      </c>
      <c r="J91" s="37" t="s">
        <v>1859</v>
      </c>
      <c r="K91" s="37" t="s">
        <v>1849</v>
      </c>
      <c r="L91" s="37" t="s">
        <v>1882</v>
      </c>
      <c r="M91" s="37" t="s">
        <v>323</v>
      </c>
      <c r="N91" s="37" t="s">
        <v>1</v>
      </c>
      <c r="O91" s="148"/>
      <c r="P91" s="126"/>
      <c r="Q91" s="126"/>
      <c r="R91" s="126"/>
      <c r="S91" s="126"/>
      <c r="T91" s="37"/>
      <c r="U91" s="126"/>
      <c r="V91" s="126"/>
      <c r="W91" s="126"/>
      <c r="X91" s="126"/>
      <c r="Y91" s="126" t="s">
        <v>1</v>
      </c>
      <c r="Z91" s="126" t="s">
        <v>3557</v>
      </c>
      <c r="AA91" s="126"/>
      <c r="AB91" s="37"/>
      <c r="AC91" s="126"/>
      <c r="AD91" s="126"/>
      <c r="AE91" s="37"/>
      <c r="AF91" s="126"/>
      <c r="AG91" s="126"/>
      <c r="AH91" s="37"/>
      <c r="AI91" s="37" t="s">
        <v>3634</v>
      </c>
    </row>
    <row r="92" spans="1:35" s="88" customFormat="1" ht="76.5" customHeight="1">
      <c r="A92" s="87" t="s">
        <v>495</v>
      </c>
      <c r="B92" s="153" t="s">
        <v>2231</v>
      </c>
      <c r="C92" s="153" t="s">
        <v>138</v>
      </c>
      <c r="D92" s="155" t="s">
        <v>2300</v>
      </c>
      <c r="E92" s="170" t="s">
        <v>1924</v>
      </c>
      <c r="F92" s="156"/>
      <c r="G92" s="156"/>
      <c r="H92" s="167" t="s">
        <v>1521</v>
      </c>
      <c r="I92" s="37" t="s">
        <v>1858</v>
      </c>
      <c r="J92" s="37" t="s">
        <v>1859</v>
      </c>
      <c r="K92" s="37" t="s">
        <v>1849</v>
      </c>
      <c r="L92" s="37" t="s">
        <v>1882</v>
      </c>
      <c r="M92" s="37" t="s">
        <v>323</v>
      </c>
      <c r="N92" s="37" t="s">
        <v>1</v>
      </c>
      <c r="O92" s="148"/>
      <c r="P92" s="126"/>
      <c r="Q92" s="126"/>
      <c r="R92" s="126"/>
      <c r="S92" s="126"/>
      <c r="T92" s="37"/>
      <c r="U92" s="126"/>
      <c r="V92" s="126"/>
      <c r="W92" s="126"/>
      <c r="X92" s="126"/>
      <c r="Y92" s="126" t="s">
        <v>1</v>
      </c>
      <c r="Z92" s="126" t="s">
        <v>3558</v>
      </c>
      <c r="AA92" s="126"/>
      <c r="AB92" s="37"/>
      <c r="AC92" s="126"/>
      <c r="AD92" s="126"/>
      <c r="AE92" s="37"/>
      <c r="AF92" s="126"/>
      <c r="AG92" s="126"/>
      <c r="AH92" s="37"/>
      <c r="AI92" s="37" t="s">
        <v>3634</v>
      </c>
    </row>
    <row r="93" spans="1:35" s="88" customFormat="1" ht="76.5" customHeight="1">
      <c r="A93" s="166" t="s">
        <v>340</v>
      </c>
      <c r="B93" s="153" t="s">
        <v>1283</v>
      </c>
      <c r="C93" s="153" t="s">
        <v>1282</v>
      </c>
      <c r="D93" s="153" t="s">
        <v>2301</v>
      </c>
      <c r="E93" s="170" t="s">
        <v>1274</v>
      </c>
      <c r="F93" s="156"/>
      <c r="G93" s="156"/>
      <c r="H93" s="167" t="s">
        <v>1508</v>
      </c>
      <c r="I93" s="37" t="s">
        <v>1858</v>
      </c>
      <c r="J93" s="37" t="s">
        <v>1859</v>
      </c>
      <c r="K93" s="37" t="s">
        <v>1849</v>
      </c>
      <c r="L93" s="37" t="s">
        <v>1850</v>
      </c>
      <c r="M93" s="37" t="s">
        <v>323</v>
      </c>
      <c r="N93" s="37"/>
      <c r="O93" s="148"/>
      <c r="P93" s="126"/>
      <c r="Q93" s="126"/>
      <c r="R93" s="126"/>
      <c r="S93" s="126"/>
      <c r="T93" s="37"/>
      <c r="U93" s="126"/>
      <c r="V93" s="126"/>
      <c r="W93" s="126"/>
      <c r="X93" s="126"/>
      <c r="Y93" s="126"/>
      <c r="Z93" s="126"/>
      <c r="AA93" s="126"/>
      <c r="AB93" s="37"/>
      <c r="AC93" s="126"/>
      <c r="AD93" s="126"/>
      <c r="AE93" s="37"/>
      <c r="AF93" s="126"/>
      <c r="AG93" s="126"/>
      <c r="AH93" s="37"/>
      <c r="AI93" s="37" t="s">
        <v>3634</v>
      </c>
    </row>
    <row r="94" spans="1:35" s="19" customFormat="1" ht="76.5" customHeight="1">
      <c r="A94" s="87" t="s">
        <v>496</v>
      </c>
      <c r="B94" s="153" t="s">
        <v>2232</v>
      </c>
      <c r="C94" s="153" t="s">
        <v>235</v>
      </c>
      <c r="D94" s="155" t="s">
        <v>2300</v>
      </c>
      <c r="E94" s="170" t="s">
        <v>1616</v>
      </c>
      <c r="F94" s="37"/>
      <c r="G94" s="37"/>
      <c r="H94" s="167" t="s">
        <v>2307</v>
      </c>
      <c r="I94" s="37" t="s">
        <v>1858</v>
      </c>
      <c r="J94" s="37" t="s">
        <v>1848</v>
      </c>
      <c r="K94" s="37" t="s">
        <v>1844</v>
      </c>
      <c r="L94" s="37" t="s">
        <v>1850</v>
      </c>
      <c r="M94" s="37" t="s">
        <v>1717</v>
      </c>
      <c r="N94" s="37" t="s">
        <v>1</v>
      </c>
      <c r="O94" s="148"/>
      <c r="P94" s="126"/>
      <c r="Q94" s="126"/>
      <c r="R94" s="126"/>
      <c r="S94" s="126"/>
      <c r="T94" s="37"/>
      <c r="U94" s="126"/>
      <c r="V94" s="126"/>
      <c r="W94" s="126"/>
      <c r="X94" s="126"/>
      <c r="Y94" s="126"/>
      <c r="Z94" s="126"/>
      <c r="AA94" s="126"/>
      <c r="AB94" s="37"/>
      <c r="AC94" s="126"/>
      <c r="AD94" s="126"/>
      <c r="AE94" s="37"/>
      <c r="AF94" s="126"/>
      <c r="AG94" s="126"/>
      <c r="AH94" s="37"/>
      <c r="AI94" s="37" t="s">
        <v>3634</v>
      </c>
    </row>
    <row r="95" spans="1:35" s="19" customFormat="1" ht="76.5" customHeight="1">
      <c r="A95" s="166" t="s">
        <v>497</v>
      </c>
      <c r="B95" s="153" t="s">
        <v>2233</v>
      </c>
      <c r="C95" s="153" t="s">
        <v>236</v>
      </c>
      <c r="D95" s="155" t="s">
        <v>2301</v>
      </c>
      <c r="E95" s="170" t="s">
        <v>237</v>
      </c>
      <c r="F95" s="156"/>
      <c r="G95" s="156"/>
      <c r="H95" s="167" t="s">
        <v>1522</v>
      </c>
      <c r="I95" s="37" t="s">
        <v>1858</v>
      </c>
      <c r="J95" s="37" t="s">
        <v>1853</v>
      </c>
      <c r="K95" s="37" t="s">
        <v>1844</v>
      </c>
      <c r="L95" s="37" t="s">
        <v>1845</v>
      </c>
      <c r="M95" s="37" t="s">
        <v>323</v>
      </c>
      <c r="N95" s="37"/>
      <c r="O95" s="148"/>
      <c r="P95" s="126"/>
      <c r="Q95" s="126"/>
      <c r="R95" s="126"/>
      <c r="S95" s="126"/>
      <c r="T95" s="37"/>
      <c r="U95" s="126"/>
      <c r="V95" s="126"/>
      <c r="W95" s="126"/>
      <c r="X95" s="126"/>
      <c r="Y95" s="126"/>
      <c r="Z95" s="126"/>
      <c r="AA95" s="126"/>
      <c r="AB95" s="37"/>
      <c r="AC95" s="126"/>
      <c r="AD95" s="126"/>
      <c r="AE95" s="37"/>
      <c r="AF95" s="126"/>
      <c r="AG95" s="126"/>
      <c r="AH95" s="37"/>
      <c r="AI95" s="37" t="s">
        <v>3634</v>
      </c>
    </row>
    <row r="96" spans="1:35" s="19" customFormat="1" ht="76.5" customHeight="1">
      <c r="A96" s="87" t="s">
        <v>498</v>
      </c>
      <c r="B96" s="153" t="s">
        <v>2234</v>
      </c>
      <c r="C96" s="153" t="s">
        <v>238</v>
      </c>
      <c r="D96" s="153" t="s">
        <v>2301</v>
      </c>
      <c r="E96" s="170" t="s">
        <v>237</v>
      </c>
      <c r="F96" s="157"/>
      <c r="G96" s="157"/>
      <c r="H96" s="167" t="s">
        <v>1523</v>
      </c>
      <c r="I96" s="37" t="s">
        <v>1858</v>
      </c>
      <c r="J96" s="37" t="s">
        <v>1853</v>
      </c>
      <c r="K96" s="37" t="s">
        <v>1844</v>
      </c>
      <c r="L96" s="37" t="s">
        <v>1845</v>
      </c>
      <c r="M96" s="37" t="s">
        <v>323</v>
      </c>
      <c r="N96" s="37"/>
      <c r="O96" s="148"/>
      <c r="P96" s="126"/>
      <c r="Q96" s="126"/>
      <c r="R96" s="126"/>
      <c r="S96" s="126"/>
      <c r="T96" s="37"/>
      <c r="U96" s="126"/>
      <c r="V96" s="126"/>
      <c r="W96" s="126"/>
      <c r="X96" s="126"/>
      <c r="Y96" s="126"/>
      <c r="Z96" s="126"/>
      <c r="AA96" s="126"/>
      <c r="AB96" s="37"/>
      <c r="AC96" s="126"/>
      <c r="AD96" s="126"/>
      <c r="AE96" s="37"/>
      <c r="AF96" s="126"/>
      <c r="AG96" s="126"/>
      <c r="AH96" s="37"/>
      <c r="AI96" s="37" t="s">
        <v>3634</v>
      </c>
    </row>
    <row r="97" spans="1:35" s="19" customFormat="1" ht="76.5" customHeight="1">
      <c r="A97" s="166" t="s">
        <v>499</v>
      </c>
      <c r="B97" s="153" t="s">
        <v>3242</v>
      </c>
      <c r="C97" s="153" t="s">
        <v>239</v>
      </c>
      <c r="D97" s="155" t="s">
        <v>2301</v>
      </c>
      <c r="E97" s="170" t="s">
        <v>1616</v>
      </c>
      <c r="F97" s="156"/>
      <c r="G97" s="156"/>
      <c r="H97" s="167" t="s">
        <v>1524</v>
      </c>
      <c r="I97" s="37" t="s">
        <v>1858</v>
      </c>
      <c r="J97" s="37" t="s">
        <v>1853</v>
      </c>
      <c r="K97" s="37" t="s">
        <v>1844</v>
      </c>
      <c r="L97" s="37" t="s">
        <v>1850</v>
      </c>
      <c r="M97" s="37" t="s">
        <v>323</v>
      </c>
      <c r="N97" s="37"/>
      <c r="O97" s="148"/>
      <c r="P97" s="126"/>
      <c r="Q97" s="126"/>
      <c r="R97" s="126"/>
      <c r="S97" s="126"/>
      <c r="T97" s="37"/>
      <c r="U97" s="126"/>
      <c r="V97" s="126"/>
      <c r="W97" s="126"/>
      <c r="X97" s="126"/>
      <c r="Y97" s="126"/>
      <c r="Z97" s="126"/>
      <c r="AA97" s="126"/>
      <c r="AB97" s="37"/>
      <c r="AC97" s="126"/>
      <c r="AD97" s="126"/>
      <c r="AE97" s="37"/>
      <c r="AF97" s="126"/>
      <c r="AG97" s="126"/>
      <c r="AH97" s="37"/>
      <c r="AI97" s="37" t="s">
        <v>3634</v>
      </c>
    </row>
    <row r="98" spans="1:35" s="19" customFormat="1" ht="76.5" customHeight="1">
      <c r="A98" s="87" t="s">
        <v>500</v>
      </c>
      <c r="B98" s="153" t="s">
        <v>2235</v>
      </c>
      <c r="C98" s="153" t="s">
        <v>310</v>
      </c>
      <c r="D98" s="155" t="s">
        <v>2301</v>
      </c>
      <c r="E98" s="170" t="s">
        <v>1616</v>
      </c>
      <c r="F98" s="156"/>
      <c r="G98" s="156"/>
      <c r="H98" s="167" t="s">
        <v>1525</v>
      </c>
      <c r="I98" s="37" t="s">
        <v>1858</v>
      </c>
      <c r="J98" s="37" t="s">
        <v>1853</v>
      </c>
      <c r="K98" s="37" t="s">
        <v>1844</v>
      </c>
      <c r="L98" s="37" t="s">
        <v>1850</v>
      </c>
      <c r="M98" s="37" t="s">
        <v>1717</v>
      </c>
      <c r="N98" s="37"/>
      <c r="O98" s="148"/>
      <c r="P98" s="126"/>
      <c r="Q98" s="126"/>
      <c r="R98" s="126"/>
      <c r="S98" s="126"/>
      <c r="T98" s="37"/>
      <c r="U98" s="126"/>
      <c r="V98" s="126"/>
      <c r="W98" s="126"/>
      <c r="X98" s="126"/>
      <c r="Y98" s="126"/>
      <c r="Z98" s="126"/>
      <c r="AA98" s="126"/>
      <c r="AB98" s="37"/>
      <c r="AC98" s="126"/>
      <c r="AD98" s="126"/>
      <c r="AE98" s="126"/>
      <c r="AF98" s="126"/>
      <c r="AG98" s="126"/>
      <c r="AH98" s="37"/>
      <c r="AI98" s="37" t="s">
        <v>1678</v>
      </c>
    </row>
    <row r="99" spans="1:35" s="19" customFormat="1" ht="76.5" customHeight="1">
      <c r="A99" s="166" t="s">
        <v>501</v>
      </c>
      <c r="B99" s="153" t="s">
        <v>2236</v>
      </c>
      <c r="C99" s="153" t="s">
        <v>240</v>
      </c>
      <c r="D99" s="87" t="s">
        <v>2301</v>
      </c>
      <c r="E99" s="170" t="s">
        <v>1616</v>
      </c>
      <c r="F99" s="156"/>
      <c r="G99" s="156"/>
      <c r="H99" s="167" t="s">
        <v>2308</v>
      </c>
      <c r="I99" s="37" t="s">
        <v>1858</v>
      </c>
      <c r="J99" s="37" t="s">
        <v>1848</v>
      </c>
      <c r="K99" s="37" t="s">
        <v>1844</v>
      </c>
      <c r="L99" s="37" t="s">
        <v>1850</v>
      </c>
      <c r="M99" s="37" t="s">
        <v>1717</v>
      </c>
      <c r="N99" s="37" t="s">
        <v>1</v>
      </c>
      <c r="O99" s="148"/>
      <c r="P99" s="126"/>
      <c r="Q99" s="126"/>
      <c r="R99" s="126"/>
      <c r="S99" s="126"/>
      <c r="T99" s="37"/>
      <c r="U99" s="126"/>
      <c r="V99" s="126"/>
      <c r="W99" s="126"/>
      <c r="X99" s="126"/>
      <c r="Y99" s="126"/>
      <c r="Z99" s="126"/>
      <c r="AA99" s="126"/>
      <c r="AB99" s="37"/>
      <c r="AC99" s="126"/>
      <c r="AD99" s="126"/>
      <c r="AE99" s="37"/>
      <c r="AF99" s="126"/>
      <c r="AG99" s="126"/>
      <c r="AH99" s="37"/>
      <c r="AI99" s="37" t="s">
        <v>3634</v>
      </c>
    </row>
    <row r="100" spans="1:35" s="19" customFormat="1" ht="76.5" customHeight="1">
      <c r="A100" s="198" t="s">
        <v>502</v>
      </c>
      <c r="B100" s="191" t="s">
        <v>2279</v>
      </c>
      <c r="C100" s="191" t="s">
        <v>241</v>
      </c>
      <c r="D100" s="192" t="s">
        <v>2301</v>
      </c>
      <c r="E100" s="178" t="s">
        <v>1616</v>
      </c>
      <c r="F100" s="175"/>
      <c r="G100" s="175"/>
      <c r="H100" s="179" t="s">
        <v>2309</v>
      </c>
      <c r="I100" s="126" t="s">
        <v>1858</v>
      </c>
      <c r="J100" s="126" t="s">
        <v>1848</v>
      </c>
      <c r="K100" s="126" t="s">
        <v>1844</v>
      </c>
      <c r="L100" s="126" t="s">
        <v>1850</v>
      </c>
      <c r="M100" s="126" t="s">
        <v>1717</v>
      </c>
      <c r="N100" s="126"/>
      <c r="O100" s="148"/>
      <c r="P100" s="126"/>
      <c r="Q100" s="126"/>
      <c r="R100" s="126"/>
      <c r="S100" s="126"/>
      <c r="T100" s="126"/>
      <c r="U100" s="126"/>
      <c r="V100" s="126"/>
      <c r="W100" s="126"/>
      <c r="X100" s="126"/>
      <c r="Y100" s="126"/>
      <c r="Z100" s="126"/>
      <c r="AA100" s="126"/>
      <c r="AB100" s="126"/>
      <c r="AC100" s="126"/>
      <c r="AD100" s="126"/>
      <c r="AE100" s="126"/>
      <c r="AF100" s="126"/>
      <c r="AG100" s="126"/>
      <c r="AH100" s="126"/>
      <c r="AI100" s="126" t="s">
        <v>3634</v>
      </c>
    </row>
    <row r="101" spans="1:35" s="88" customFormat="1" ht="76.5" customHeight="1">
      <c r="A101" s="166" t="s">
        <v>503</v>
      </c>
      <c r="B101" s="153" t="s">
        <v>2237</v>
      </c>
      <c r="C101" s="153" t="s">
        <v>70</v>
      </c>
      <c r="D101" s="155" t="s">
        <v>2301</v>
      </c>
      <c r="E101" s="170" t="s">
        <v>1616</v>
      </c>
      <c r="F101" s="156"/>
      <c r="G101" s="156"/>
      <c r="H101" s="167" t="s">
        <v>2310</v>
      </c>
      <c r="I101" s="37" t="s">
        <v>1858</v>
      </c>
      <c r="J101" s="37" t="s">
        <v>1848</v>
      </c>
      <c r="K101" s="37" t="s">
        <v>1844</v>
      </c>
      <c r="L101" s="37" t="s">
        <v>1850</v>
      </c>
      <c r="M101" s="37" t="s">
        <v>1717</v>
      </c>
      <c r="N101" s="37" t="s">
        <v>1</v>
      </c>
      <c r="O101" s="148"/>
      <c r="P101" s="126"/>
      <c r="Q101" s="126"/>
      <c r="R101" s="126"/>
      <c r="S101" s="126"/>
      <c r="T101" s="37"/>
      <c r="U101" s="126"/>
      <c r="V101" s="126"/>
      <c r="W101" s="126"/>
      <c r="X101" s="126"/>
      <c r="Y101" s="126"/>
      <c r="Z101" s="126"/>
      <c r="AA101" s="126"/>
      <c r="AB101" s="37"/>
      <c r="AC101" s="126"/>
      <c r="AD101" s="126"/>
      <c r="AE101" s="126"/>
      <c r="AF101" s="126"/>
      <c r="AG101" s="126"/>
      <c r="AH101" s="37"/>
      <c r="AI101" s="37" t="s">
        <v>3634</v>
      </c>
    </row>
    <row r="102" spans="1:35" s="88" customFormat="1" ht="76.5" customHeight="1">
      <c r="A102" s="166" t="s">
        <v>504</v>
      </c>
      <c r="B102" s="153" t="s">
        <v>2238</v>
      </c>
      <c r="C102" s="153" t="s">
        <v>58</v>
      </c>
      <c r="D102" s="155" t="s">
        <v>2301</v>
      </c>
      <c r="E102" s="170" t="s">
        <v>1616</v>
      </c>
      <c r="F102" s="156"/>
      <c r="G102" s="156"/>
      <c r="H102" s="167" t="s">
        <v>2311</v>
      </c>
      <c r="I102" s="37" t="s">
        <v>1858</v>
      </c>
      <c r="J102" s="37" t="s">
        <v>1848</v>
      </c>
      <c r="K102" s="37" t="s">
        <v>1844</v>
      </c>
      <c r="L102" s="37" t="s">
        <v>1850</v>
      </c>
      <c r="M102" s="37" t="s">
        <v>1717</v>
      </c>
      <c r="N102" s="37" t="s">
        <v>1</v>
      </c>
      <c r="O102" s="148"/>
      <c r="P102" s="126"/>
      <c r="Q102" s="126"/>
      <c r="R102" s="126"/>
      <c r="S102" s="126"/>
      <c r="T102" s="37"/>
      <c r="U102" s="126"/>
      <c r="V102" s="126"/>
      <c r="W102" s="126"/>
      <c r="X102" s="126"/>
      <c r="Y102" s="126"/>
      <c r="Z102" s="126"/>
      <c r="AA102" s="126"/>
      <c r="AB102" s="37"/>
      <c r="AC102" s="126"/>
      <c r="AD102" s="126"/>
      <c r="AE102" s="37"/>
      <c r="AF102" s="126"/>
      <c r="AG102" s="126"/>
      <c r="AH102" s="37"/>
      <c r="AI102" s="37" t="s">
        <v>3634</v>
      </c>
    </row>
    <row r="103" spans="1:35" s="19" customFormat="1" ht="76.5" customHeight="1">
      <c r="A103" s="87" t="s">
        <v>341</v>
      </c>
      <c r="B103" s="153" t="s">
        <v>308</v>
      </c>
      <c r="C103" s="153" t="s">
        <v>11</v>
      </c>
      <c r="D103" s="155" t="s">
        <v>2301</v>
      </c>
      <c r="E103" s="170" t="s">
        <v>1925</v>
      </c>
      <c r="F103" s="156" t="s">
        <v>2556</v>
      </c>
      <c r="G103" s="156"/>
      <c r="H103" s="167" t="s">
        <v>2062</v>
      </c>
      <c r="I103" s="37" t="s">
        <v>1893</v>
      </c>
      <c r="J103" s="37" t="s">
        <v>1853</v>
      </c>
      <c r="K103" s="37" t="s">
        <v>1844</v>
      </c>
      <c r="L103" s="37" t="s">
        <v>2298</v>
      </c>
      <c r="M103" s="37" t="s">
        <v>5</v>
      </c>
      <c r="N103" s="37"/>
      <c r="O103" s="148"/>
      <c r="P103" s="126"/>
      <c r="Q103" s="126"/>
      <c r="R103" s="126"/>
      <c r="S103" s="126"/>
      <c r="T103" s="37"/>
      <c r="U103" s="126"/>
      <c r="V103" s="126"/>
      <c r="W103" s="126"/>
      <c r="X103" s="126"/>
      <c r="Y103" s="126"/>
      <c r="Z103" s="126"/>
      <c r="AA103" s="126"/>
      <c r="AB103" s="37"/>
      <c r="AC103" s="126"/>
      <c r="AD103" s="126"/>
      <c r="AE103" s="37"/>
      <c r="AF103" s="126"/>
      <c r="AG103" s="126"/>
      <c r="AH103" s="37"/>
      <c r="AI103" s="37" t="s">
        <v>3634</v>
      </c>
    </row>
    <row r="104" spans="1:35" s="88" customFormat="1" ht="76.5" customHeight="1">
      <c r="A104" s="166" t="s">
        <v>505</v>
      </c>
      <c r="B104" s="153" t="s">
        <v>1802</v>
      </c>
      <c r="C104" s="153" t="s">
        <v>1803</v>
      </c>
      <c r="D104" s="155" t="s">
        <v>2300</v>
      </c>
      <c r="E104" s="170" t="s">
        <v>1925</v>
      </c>
      <c r="F104" s="156"/>
      <c r="G104" s="156"/>
      <c r="H104" s="167" t="s">
        <v>2002</v>
      </c>
      <c r="I104" s="37" t="s">
        <v>1893</v>
      </c>
      <c r="J104" s="37" t="s">
        <v>1853</v>
      </c>
      <c r="K104" s="37" t="s">
        <v>1844</v>
      </c>
      <c r="L104" s="37" t="s">
        <v>2298</v>
      </c>
      <c r="M104" s="37" t="s">
        <v>5</v>
      </c>
      <c r="N104" s="37" t="s">
        <v>1</v>
      </c>
      <c r="O104" s="148"/>
      <c r="P104" s="126"/>
      <c r="Q104" s="126" t="s">
        <v>2728</v>
      </c>
      <c r="R104" s="126" t="s">
        <v>2727</v>
      </c>
      <c r="S104" s="126"/>
      <c r="T104" s="37"/>
      <c r="U104" s="126"/>
      <c r="V104" s="126"/>
      <c r="W104" s="126"/>
      <c r="X104" s="126" t="s">
        <v>3749</v>
      </c>
      <c r="Y104" s="126"/>
      <c r="Z104" s="126"/>
      <c r="AA104" s="126"/>
      <c r="AB104" s="37"/>
      <c r="AC104" s="126" t="s">
        <v>1</v>
      </c>
      <c r="AD104" s="126" t="s">
        <v>3578</v>
      </c>
      <c r="AE104" s="37" t="s">
        <v>3854</v>
      </c>
      <c r="AF104" s="126"/>
      <c r="AG104" s="126"/>
      <c r="AH104" s="37" t="s">
        <v>1</v>
      </c>
      <c r="AI104" s="37" t="s">
        <v>3634</v>
      </c>
    </row>
    <row r="105" spans="1:35" s="88" customFormat="1" ht="76.5" customHeight="1">
      <c r="A105" s="166" t="s">
        <v>506</v>
      </c>
      <c r="B105" s="153" t="s">
        <v>898</v>
      </c>
      <c r="C105" s="153" t="s">
        <v>2432</v>
      </c>
      <c r="D105" s="155" t="s">
        <v>2301</v>
      </c>
      <c r="E105" s="170" t="s">
        <v>1899</v>
      </c>
      <c r="F105" s="156" t="s">
        <v>2976</v>
      </c>
      <c r="G105" s="156"/>
      <c r="H105" s="167" t="s">
        <v>899</v>
      </c>
      <c r="I105" s="37" t="s">
        <v>1846</v>
      </c>
      <c r="J105" s="37" t="s">
        <v>1872</v>
      </c>
      <c r="K105" s="37" t="s">
        <v>1844</v>
      </c>
      <c r="L105" s="37" t="s">
        <v>2134</v>
      </c>
      <c r="M105" s="37" t="s">
        <v>1717</v>
      </c>
      <c r="N105" s="37" t="s">
        <v>1</v>
      </c>
      <c r="O105" s="148"/>
      <c r="P105" s="126"/>
      <c r="Q105" s="126"/>
      <c r="R105" s="126"/>
      <c r="S105" s="126"/>
      <c r="T105" s="37"/>
      <c r="U105" s="126"/>
      <c r="V105" s="126"/>
      <c r="W105" s="126" t="s">
        <v>1</v>
      </c>
      <c r="X105" s="126"/>
      <c r="Y105" s="126"/>
      <c r="Z105" s="126"/>
      <c r="AA105" s="126"/>
      <c r="AB105" s="37"/>
      <c r="AC105" s="126"/>
      <c r="AD105" s="126"/>
      <c r="AE105" s="37"/>
      <c r="AF105" s="126"/>
      <c r="AG105" s="126"/>
      <c r="AH105" s="37"/>
      <c r="AI105" s="37" t="s">
        <v>3634</v>
      </c>
    </row>
    <row r="106" spans="1:35" s="88" customFormat="1" ht="76.5" customHeight="1">
      <c r="A106" s="166" t="s">
        <v>507</v>
      </c>
      <c r="B106" s="153" t="s">
        <v>2812</v>
      </c>
      <c r="C106" s="153" t="s">
        <v>2789</v>
      </c>
      <c r="D106" s="155" t="s">
        <v>2301</v>
      </c>
      <c r="E106" s="170" t="s">
        <v>1931</v>
      </c>
      <c r="F106" s="156"/>
      <c r="G106" s="156"/>
      <c r="H106" s="167" t="s">
        <v>2788</v>
      </c>
      <c r="I106" s="37" t="s">
        <v>1846</v>
      </c>
      <c r="J106" s="37" t="s">
        <v>1852</v>
      </c>
      <c r="K106" s="37" t="s">
        <v>1844</v>
      </c>
      <c r="L106" s="37" t="s">
        <v>1882</v>
      </c>
      <c r="M106" s="37" t="s">
        <v>323</v>
      </c>
      <c r="N106" s="37" t="s">
        <v>1</v>
      </c>
      <c r="O106" s="148"/>
      <c r="P106" s="126"/>
      <c r="Q106" s="126"/>
      <c r="R106" s="126"/>
      <c r="S106" s="126"/>
      <c r="T106" s="37"/>
      <c r="U106" s="126"/>
      <c r="V106" s="126"/>
      <c r="W106" s="126"/>
      <c r="X106" s="126"/>
      <c r="Y106" s="126"/>
      <c r="Z106" s="126"/>
      <c r="AA106" s="126"/>
      <c r="AB106" s="37"/>
      <c r="AC106" s="126"/>
      <c r="AD106" s="126"/>
      <c r="AE106" s="37"/>
      <c r="AF106" s="126"/>
      <c r="AG106" s="126"/>
      <c r="AH106" s="37"/>
      <c r="AI106" s="37" t="s">
        <v>3634</v>
      </c>
    </row>
    <row r="107" spans="1:35" s="131" customFormat="1" ht="76.5" customHeight="1">
      <c r="A107" s="166" t="s">
        <v>508</v>
      </c>
      <c r="B107" s="153" t="s">
        <v>839</v>
      </c>
      <c r="C107" s="153" t="s">
        <v>1300</v>
      </c>
      <c r="D107" s="155" t="s">
        <v>2301</v>
      </c>
      <c r="E107" s="170" t="s">
        <v>1914</v>
      </c>
      <c r="F107" s="156" t="s">
        <v>2667</v>
      </c>
      <c r="G107" s="156"/>
      <c r="H107" s="167" t="s">
        <v>840</v>
      </c>
      <c r="I107" s="37" t="s">
        <v>97</v>
      </c>
      <c r="J107" s="37" t="s">
        <v>1859</v>
      </c>
      <c r="K107" s="37" t="s">
        <v>1844</v>
      </c>
      <c r="L107" s="37" t="s">
        <v>1850</v>
      </c>
      <c r="M107" s="37" t="s">
        <v>1717</v>
      </c>
      <c r="N107" s="37" t="s">
        <v>1</v>
      </c>
      <c r="O107" s="148"/>
      <c r="P107" s="126"/>
      <c r="Q107" s="126"/>
      <c r="R107" s="126"/>
      <c r="S107" s="126"/>
      <c r="T107" s="37"/>
      <c r="U107" s="126"/>
      <c r="V107" s="126"/>
      <c r="W107" s="126" t="s">
        <v>1</v>
      </c>
      <c r="X107" s="126"/>
      <c r="Y107" s="126"/>
      <c r="Z107" s="126"/>
      <c r="AA107" s="126"/>
      <c r="AB107" s="37"/>
      <c r="AC107" s="126"/>
      <c r="AD107" s="126"/>
      <c r="AE107" s="37"/>
      <c r="AF107" s="126"/>
      <c r="AG107" s="126"/>
      <c r="AH107" s="37"/>
      <c r="AI107" s="37" t="s">
        <v>3634</v>
      </c>
    </row>
    <row r="108" spans="1:35" s="19" customFormat="1" ht="76.5" customHeight="1">
      <c r="A108" s="87" t="s">
        <v>509</v>
      </c>
      <c r="B108" s="153" t="s">
        <v>881</v>
      </c>
      <c r="C108" s="153" t="s">
        <v>1597</v>
      </c>
      <c r="D108" s="155" t="s">
        <v>2301</v>
      </c>
      <c r="E108" s="170" t="s">
        <v>1601</v>
      </c>
      <c r="F108" s="156" t="s">
        <v>2636</v>
      </c>
      <c r="G108" s="156"/>
      <c r="H108" s="167" t="s">
        <v>1716</v>
      </c>
      <c r="I108" s="37" t="s">
        <v>1858</v>
      </c>
      <c r="J108" s="37" t="s">
        <v>1859</v>
      </c>
      <c r="K108" s="37" t="s">
        <v>1849</v>
      </c>
      <c r="L108" s="37" t="s">
        <v>1882</v>
      </c>
      <c r="M108" s="37" t="s">
        <v>1717</v>
      </c>
      <c r="N108" s="37" t="s">
        <v>1</v>
      </c>
      <c r="O108" s="148"/>
      <c r="P108" s="126"/>
      <c r="Q108" s="126"/>
      <c r="R108" s="126"/>
      <c r="S108" s="126"/>
      <c r="T108" s="37"/>
      <c r="U108" s="126"/>
      <c r="V108" s="126"/>
      <c r="W108" s="126" t="s">
        <v>1</v>
      </c>
      <c r="X108" s="126"/>
      <c r="Y108" s="126"/>
      <c r="Z108" s="126"/>
      <c r="AA108" s="126"/>
      <c r="AB108" s="37"/>
      <c r="AC108" s="126"/>
      <c r="AD108" s="126"/>
      <c r="AE108" s="37"/>
      <c r="AF108" s="126"/>
      <c r="AG108" s="126"/>
      <c r="AH108" s="37"/>
      <c r="AI108" s="37" t="s">
        <v>3634</v>
      </c>
    </row>
    <row r="109" spans="1:35" s="19" customFormat="1" ht="76.5" customHeight="1">
      <c r="A109" s="166" t="s">
        <v>510</v>
      </c>
      <c r="B109" s="153" t="s">
        <v>2958</v>
      </c>
      <c r="C109" s="153" t="s">
        <v>3031</v>
      </c>
      <c r="D109" s="155" t="s">
        <v>2301</v>
      </c>
      <c r="E109" s="170" t="s">
        <v>149</v>
      </c>
      <c r="F109" s="156"/>
      <c r="G109" s="156"/>
      <c r="H109" s="167" t="s">
        <v>3032</v>
      </c>
      <c r="I109" s="37" t="s">
        <v>1846</v>
      </c>
      <c r="J109" s="37" t="s">
        <v>1856</v>
      </c>
      <c r="K109" s="37" t="s">
        <v>1844</v>
      </c>
      <c r="L109" s="37" t="s">
        <v>1850</v>
      </c>
      <c r="M109" s="37" t="s">
        <v>5</v>
      </c>
      <c r="N109" s="37" t="s">
        <v>1</v>
      </c>
      <c r="O109" s="148"/>
      <c r="P109" s="126"/>
      <c r="Q109" s="126"/>
      <c r="R109" s="126"/>
      <c r="S109" s="126"/>
      <c r="T109" s="37"/>
      <c r="U109" s="126"/>
      <c r="V109" s="126"/>
      <c r="W109" s="126"/>
      <c r="X109" s="126"/>
      <c r="Y109" s="126"/>
      <c r="Z109" s="126"/>
      <c r="AA109" s="126"/>
      <c r="AB109" s="37"/>
      <c r="AC109" s="126"/>
      <c r="AD109" s="126"/>
      <c r="AE109" s="37"/>
      <c r="AF109" s="126"/>
      <c r="AG109" s="126"/>
      <c r="AH109" s="37"/>
      <c r="AI109" s="37" t="s">
        <v>3634</v>
      </c>
    </row>
    <row r="110" spans="1:35" s="19" customFormat="1" ht="76.5" customHeight="1">
      <c r="A110" s="87" t="s">
        <v>511</v>
      </c>
      <c r="B110" s="153" t="s">
        <v>799</v>
      </c>
      <c r="C110" s="153" t="s">
        <v>3170</v>
      </c>
      <c r="D110" s="155" t="s">
        <v>2300</v>
      </c>
      <c r="E110" s="170" t="s">
        <v>1601</v>
      </c>
      <c r="F110" s="156" t="s">
        <v>2644</v>
      </c>
      <c r="G110" s="156"/>
      <c r="H110" s="167" t="s">
        <v>800</v>
      </c>
      <c r="I110" s="37" t="s">
        <v>1858</v>
      </c>
      <c r="J110" s="37" t="s">
        <v>1859</v>
      </c>
      <c r="K110" s="37" t="s">
        <v>1844</v>
      </c>
      <c r="L110" s="37" t="s">
        <v>1882</v>
      </c>
      <c r="M110" s="37" t="s">
        <v>1717</v>
      </c>
      <c r="N110" s="37" t="s">
        <v>1</v>
      </c>
      <c r="O110" s="148"/>
      <c r="P110" s="126"/>
      <c r="Q110" s="126"/>
      <c r="R110" s="126"/>
      <c r="S110" s="126"/>
      <c r="T110" s="37"/>
      <c r="U110" s="126"/>
      <c r="V110" s="126"/>
      <c r="W110" s="126"/>
      <c r="X110" s="126"/>
      <c r="Y110" s="126"/>
      <c r="Z110" s="126"/>
      <c r="AA110" s="126"/>
      <c r="AB110" s="37"/>
      <c r="AC110" s="126"/>
      <c r="AD110" s="126"/>
      <c r="AE110" s="37"/>
      <c r="AF110" s="126"/>
      <c r="AG110" s="126"/>
      <c r="AH110" s="37"/>
      <c r="AI110" s="37" t="s">
        <v>3634</v>
      </c>
    </row>
    <row r="111" spans="1:35" s="19" customFormat="1" ht="76.5" customHeight="1">
      <c r="A111" s="87" t="s">
        <v>512</v>
      </c>
      <c r="B111" s="153" t="s">
        <v>2121</v>
      </c>
      <c r="C111" s="153" t="s">
        <v>2338</v>
      </c>
      <c r="D111" s="155" t="s">
        <v>2300</v>
      </c>
      <c r="E111" s="170" t="s">
        <v>1925</v>
      </c>
      <c r="F111" s="156"/>
      <c r="G111" s="156"/>
      <c r="H111" s="167" t="s">
        <v>2146</v>
      </c>
      <c r="I111" s="37" t="s">
        <v>1893</v>
      </c>
      <c r="J111" s="37" t="s">
        <v>1857</v>
      </c>
      <c r="K111" s="37" t="s">
        <v>1844</v>
      </c>
      <c r="L111" s="37" t="s">
        <v>1845</v>
      </c>
      <c r="M111" s="37" t="s">
        <v>5</v>
      </c>
      <c r="N111" s="37" t="s">
        <v>1</v>
      </c>
      <c r="O111" s="148"/>
      <c r="P111" s="126"/>
      <c r="Q111" s="126" t="s">
        <v>2994</v>
      </c>
      <c r="R111" s="126"/>
      <c r="S111" s="126"/>
      <c r="T111" s="37"/>
      <c r="U111" s="126"/>
      <c r="V111" s="126"/>
      <c r="W111" s="126"/>
      <c r="X111" s="126" t="s">
        <v>3413</v>
      </c>
      <c r="Y111" s="126"/>
      <c r="Z111" s="126"/>
      <c r="AA111" s="126"/>
      <c r="AB111" s="37"/>
      <c r="AC111" s="126"/>
      <c r="AD111" s="126" t="s">
        <v>3578</v>
      </c>
      <c r="AE111" s="37"/>
      <c r="AF111" s="126"/>
      <c r="AG111" s="126"/>
      <c r="AH111" s="37"/>
      <c r="AI111" s="37" t="s">
        <v>3634</v>
      </c>
    </row>
    <row r="112" spans="1:35" s="19" customFormat="1" ht="76.5" customHeight="1">
      <c r="A112" s="166" t="s">
        <v>513</v>
      </c>
      <c r="B112" s="153" t="s">
        <v>2079</v>
      </c>
      <c r="C112" s="153" t="s">
        <v>2078</v>
      </c>
      <c r="D112" s="153" t="s">
        <v>2300</v>
      </c>
      <c r="E112" s="170" t="s">
        <v>1925</v>
      </c>
      <c r="F112" s="156"/>
      <c r="G112" s="156"/>
      <c r="H112" s="167" t="s">
        <v>2081</v>
      </c>
      <c r="I112" s="37" t="s">
        <v>1893</v>
      </c>
      <c r="J112" s="37" t="s">
        <v>1857</v>
      </c>
      <c r="K112" s="37" t="s">
        <v>1844</v>
      </c>
      <c r="L112" s="37" t="s">
        <v>1845</v>
      </c>
      <c r="M112" s="37" t="s">
        <v>5</v>
      </c>
      <c r="N112" s="37" t="s">
        <v>1</v>
      </c>
      <c r="O112" s="148"/>
      <c r="P112" s="126"/>
      <c r="Q112" s="126" t="s">
        <v>2994</v>
      </c>
      <c r="R112" s="126"/>
      <c r="S112" s="126"/>
      <c r="T112" s="37"/>
      <c r="U112" s="126"/>
      <c r="V112" s="126"/>
      <c r="W112" s="126"/>
      <c r="X112" s="126"/>
      <c r="Y112" s="126"/>
      <c r="Z112" s="126"/>
      <c r="AA112" s="126"/>
      <c r="AB112" s="37"/>
      <c r="AC112" s="126"/>
      <c r="AD112" s="126"/>
      <c r="AE112" s="37"/>
      <c r="AF112" s="126"/>
      <c r="AG112" s="126"/>
      <c r="AH112" s="37"/>
      <c r="AI112" s="37" t="s">
        <v>3634</v>
      </c>
    </row>
    <row r="113" spans="1:35" s="19" customFormat="1" ht="76.5" customHeight="1">
      <c r="A113" s="177" t="s">
        <v>514</v>
      </c>
      <c r="B113" s="153" t="s">
        <v>2212</v>
      </c>
      <c r="C113" s="153" t="s">
        <v>97</v>
      </c>
      <c r="D113" s="155" t="s">
        <v>97</v>
      </c>
      <c r="E113" s="170" t="s">
        <v>1616</v>
      </c>
      <c r="F113" s="159"/>
      <c r="G113" s="159"/>
      <c r="H113" s="167" t="s">
        <v>3288</v>
      </c>
      <c r="I113" s="37" t="s">
        <v>1842</v>
      </c>
      <c r="J113" s="37" t="s">
        <v>97</v>
      </c>
      <c r="K113" s="37" t="s">
        <v>1844</v>
      </c>
      <c r="L113" s="37" t="s">
        <v>1850</v>
      </c>
      <c r="M113" s="37" t="s">
        <v>5</v>
      </c>
      <c r="N113" s="37"/>
      <c r="O113" s="148"/>
      <c r="P113" s="126"/>
      <c r="Q113" s="126"/>
      <c r="R113" s="126"/>
      <c r="S113" s="126"/>
      <c r="T113" s="37"/>
      <c r="U113" s="126"/>
      <c r="V113" s="126"/>
      <c r="W113" s="126"/>
      <c r="X113" s="126"/>
      <c r="Y113" s="126"/>
      <c r="Z113" s="126" t="s">
        <v>1</v>
      </c>
      <c r="AA113" s="126"/>
      <c r="AB113" s="37"/>
      <c r="AC113" s="126"/>
      <c r="AD113" s="126"/>
      <c r="AE113" s="37"/>
      <c r="AF113" s="126"/>
      <c r="AG113" s="126"/>
      <c r="AH113" s="37"/>
      <c r="AI113" s="37" t="s">
        <v>3634</v>
      </c>
    </row>
    <row r="114" spans="1:35" s="19" customFormat="1" ht="76.5" customHeight="1">
      <c r="A114" s="152" t="s">
        <v>325</v>
      </c>
      <c r="B114" s="191" t="s">
        <v>2120</v>
      </c>
      <c r="C114" s="191" t="s">
        <v>97</v>
      </c>
      <c r="D114" s="191" t="s">
        <v>97</v>
      </c>
      <c r="E114" s="178" t="s">
        <v>1925</v>
      </c>
      <c r="F114" s="175"/>
      <c r="G114" s="175"/>
      <c r="H114" s="179" t="s">
        <v>1452</v>
      </c>
      <c r="I114" s="126" t="s">
        <v>2905</v>
      </c>
      <c r="J114" s="126" t="s">
        <v>97</v>
      </c>
      <c r="K114" s="126" t="s">
        <v>1844</v>
      </c>
      <c r="L114" s="126" t="s">
        <v>2148</v>
      </c>
      <c r="M114" s="126" t="s">
        <v>1717</v>
      </c>
      <c r="N114" s="37"/>
      <c r="O114" s="148"/>
      <c r="P114" s="126"/>
      <c r="Q114" s="126"/>
      <c r="R114" s="126"/>
      <c r="S114" s="126"/>
      <c r="T114" s="126"/>
      <c r="U114" s="126"/>
      <c r="V114" s="126"/>
      <c r="W114" s="126"/>
      <c r="X114" s="126"/>
      <c r="Y114" s="126"/>
      <c r="Z114" s="126"/>
      <c r="AA114" s="126"/>
      <c r="AB114" s="126"/>
      <c r="AC114" s="126"/>
      <c r="AD114" s="126"/>
      <c r="AE114" s="126"/>
      <c r="AF114" s="126"/>
      <c r="AG114" s="126"/>
      <c r="AH114" s="126"/>
      <c r="AI114" s="126" t="s">
        <v>3634</v>
      </c>
    </row>
    <row r="115" spans="1:35" s="19" customFormat="1" ht="76.5" customHeight="1">
      <c r="A115" s="177" t="s">
        <v>342</v>
      </c>
      <c r="B115" s="153" t="s">
        <v>3635</v>
      </c>
      <c r="C115" s="153" t="s">
        <v>97</v>
      </c>
      <c r="D115" s="153" t="s">
        <v>97</v>
      </c>
      <c r="E115" s="170" t="s">
        <v>3636</v>
      </c>
      <c r="F115" s="156"/>
      <c r="G115" s="156"/>
      <c r="H115" s="167" t="s">
        <v>3637</v>
      </c>
      <c r="I115" s="37" t="s">
        <v>1842</v>
      </c>
      <c r="J115" s="37" t="s">
        <v>1855</v>
      </c>
      <c r="K115" s="37" t="s">
        <v>1844</v>
      </c>
      <c r="L115" s="37" t="s">
        <v>1850</v>
      </c>
      <c r="M115" s="37" t="s">
        <v>323</v>
      </c>
      <c r="N115" s="37"/>
      <c r="O115" s="148"/>
      <c r="P115" s="126"/>
      <c r="Q115" s="126"/>
      <c r="R115" s="126"/>
      <c r="S115" s="126"/>
      <c r="T115" s="37"/>
      <c r="U115" s="126"/>
      <c r="V115" s="126"/>
      <c r="W115" s="126"/>
      <c r="X115" s="126"/>
      <c r="Y115" s="126"/>
      <c r="Z115" s="126"/>
      <c r="AA115" s="126"/>
      <c r="AB115" s="37"/>
      <c r="AC115" s="126"/>
      <c r="AD115" s="126"/>
      <c r="AE115" s="37"/>
      <c r="AF115" s="126"/>
      <c r="AG115" s="126"/>
      <c r="AH115" s="37"/>
      <c r="AI115" s="37" t="s">
        <v>3634</v>
      </c>
    </row>
    <row r="116" spans="1:35" s="19" customFormat="1" ht="76.5" customHeight="1">
      <c r="A116" s="177" t="s">
        <v>515</v>
      </c>
      <c r="B116" s="153" t="s">
        <v>1801</v>
      </c>
      <c r="C116" s="153" t="s">
        <v>97</v>
      </c>
      <c r="D116" s="155" t="s">
        <v>97</v>
      </c>
      <c r="E116" s="170" t="s">
        <v>1925</v>
      </c>
      <c r="F116" s="156"/>
      <c r="G116" s="156"/>
      <c r="H116" s="167" t="s">
        <v>2138</v>
      </c>
      <c r="I116" s="37" t="s">
        <v>2905</v>
      </c>
      <c r="J116" s="37" t="s">
        <v>1851</v>
      </c>
      <c r="K116" s="37" t="s">
        <v>1844</v>
      </c>
      <c r="L116" s="37" t="s">
        <v>1850</v>
      </c>
      <c r="M116" s="37" t="s">
        <v>1717</v>
      </c>
      <c r="N116" s="37"/>
      <c r="O116" s="148"/>
      <c r="P116" s="126"/>
      <c r="Q116" s="126"/>
      <c r="R116" s="126"/>
      <c r="S116" s="126"/>
      <c r="T116" s="37"/>
      <c r="U116" s="126"/>
      <c r="V116" s="126"/>
      <c r="W116" s="126"/>
      <c r="X116" s="126"/>
      <c r="Y116" s="126"/>
      <c r="Z116" s="126"/>
      <c r="AA116" s="126"/>
      <c r="AB116" s="37"/>
      <c r="AC116" s="126"/>
      <c r="AD116" s="126"/>
      <c r="AE116" s="37"/>
      <c r="AF116" s="126"/>
      <c r="AG116" s="126"/>
      <c r="AH116" s="37"/>
      <c r="AI116" s="37" t="s">
        <v>3634</v>
      </c>
    </row>
    <row r="117" spans="1:35" s="19" customFormat="1" ht="76.5" customHeight="1">
      <c r="A117" s="177" t="s">
        <v>516</v>
      </c>
      <c r="B117" s="153" t="s">
        <v>936</v>
      </c>
      <c r="C117" s="153" t="s">
        <v>97</v>
      </c>
      <c r="D117" s="154" t="s">
        <v>97</v>
      </c>
      <c r="E117" s="170" t="s">
        <v>1915</v>
      </c>
      <c r="F117" s="156" t="s">
        <v>2463</v>
      </c>
      <c r="G117" s="156"/>
      <c r="H117" s="167" t="s">
        <v>1769</v>
      </c>
      <c r="I117" s="37" t="s">
        <v>2899</v>
      </c>
      <c r="J117" s="37" t="s">
        <v>1857</v>
      </c>
      <c r="K117" s="37" t="s">
        <v>1844</v>
      </c>
      <c r="L117" s="37" t="s">
        <v>1850</v>
      </c>
      <c r="M117" s="37" t="s">
        <v>1717</v>
      </c>
      <c r="N117" s="37"/>
      <c r="O117" s="148"/>
      <c r="P117" s="126"/>
      <c r="Q117" s="126"/>
      <c r="R117" s="126"/>
      <c r="S117" s="126"/>
      <c r="T117" s="37"/>
      <c r="U117" s="126"/>
      <c r="V117" s="126"/>
      <c r="W117" s="126"/>
      <c r="X117" s="126"/>
      <c r="Y117" s="126"/>
      <c r="Z117" s="126"/>
      <c r="AA117" s="126"/>
      <c r="AB117" s="37"/>
      <c r="AC117" s="126"/>
      <c r="AD117" s="126"/>
      <c r="AE117" s="37"/>
      <c r="AF117" s="126"/>
      <c r="AG117" s="126"/>
      <c r="AH117" s="37"/>
      <c r="AI117" s="37" t="s">
        <v>3634</v>
      </c>
    </row>
    <row r="118" spans="1:35" s="19" customFormat="1" ht="76.5" customHeight="1">
      <c r="A118" s="87" t="s">
        <v>517</v>
      </c>
      <c r="B118" s="153" t="s">
        <v>947</v>
      </c>
      <c r="C118" s="153" t="s">
        <v>97</v>
      </c>
      <c r="D118" s="155" t="s">
        <v>97</v>
      </c>
      <c r="E118" s="170" t="s">
        <v>1909</v>
      </c>
      <c r="F118" s="156" t="s">
        <v>2597</v>
      </c>
      <c r="G118" s="156"/>
      <c r="H118" s="167" t="s">
        <v>948</v>
      </c>
      <c r="I118" s="37" t="s">
        <v>1858</v>
      </c>
      <c r="J118" s="37" t="s">
        <v>1869</v>
      </c>
      <c r="K118" s="37" t="s">
        <v>1849</v>
      </c>
      <c r="L118" s="37" t="s">
        <v>1850</v>
      </c>
      <c r="M118" s="37" t="s">
        <v>1717</v>
      </c>
      <c r="N118" s="37" t="s">
        <v>1</v>
      </c>
      <c r="O118" s="148"/>
      <c r="P118" s="126"/>
      <c r="Q118" s="126"/>
      <c r="R118" s="126"/>
      <c r="S118" s="126"/>
      <c r="T118" s="37"/>
      <c r="U118" s="126"/>
      <c r="V118" s="126"/>
      <c r="W118" s="126" t="s">
        <v>1</v>
      </c>
      <c r="X118" s="126"/>
      <c r="Y118" s="126"/>
      <c r="Z118" s="126"/>
      <c r="AA118" s="126"/>
      <c r="AB118" s="37"/>
      <c r="AC118" s="126"/>
      <c r="AD118" s="126"/>
      <c r="AE118" s="37"/>
      <c r="AF118" s="126"/>
      <c r="AG118" s="126"/>
      <c r="AH118" s="37"/>
      <c r="AI118" s="37" t="s">
        <v>3634</v>
      </c>
    </row>
    <row r="119" spans="1:35" s="19" customFormat="1" ht="76.5" customHeight="1">
      <c r="A119" s="177" t="s">
        <v>518</v>
      </c>
      <c r="B119" s="153" t="s">
        <v>949</v>
      </c>
      <c r="C119" s="153" t="s">
        <v>97</v>
      </c>
      <c r="D119" s="154" t="s">
        <v>97</v>
      </c>
      <c r="E119" s="170" t="s">
        <v>1909</v>
      </c>
      <c r="F119" s="156" t="s">
        <v>2598</v>
      </c>
      <c r="G119" s="156"/>
      <c r="H119" s="167" t="s">
        <v>950</v>
      </c>
      <c r="I119" s="37" t="s">
        <v>2905</v>
      </c>
      <c r="J119" s="37" t="s">
        <v>1869</v>
      </c>
      <c r="K119" s="37" t="s">
        <v>1844</v>
      </c>
      <c r="L119" s="37" t="s">
        <v>1850</v>
      </c>
      <c r="M119" s="37" t="s">
        <v>1717</v>
      </c>
      <c r="N119" s="37" t="s">
        <v>1</v>
      </c>
      <c r="O119" s="148"/>
      <c r="P119" s="126"/>
      <c r="Q119" s="126"/>
      <c r="R119" s="126"/>
      <c r="S119" s="126"/>
      <c r="T119" s="37"/>
      <c r="U119" s="126"/>
      <c r="V119" s="126"/>
      <c r="W119" s="126" t="s">
        <v>1</v>
      </c>
      <c r="X119" s="126" t="s">
        <v>2344</v>
      </c>
      <c r="Y119" s="126"/>
      <c r="Z119" s="126"/>
      <c r="AA119" s="126"/>
      <c r="AB119" s="37"/>
      <c r="AC119" s="126"/>
      <c r="AD119" s="126"/>
      <c r="AE119" s="37"/>
      <c r="AF119" s="126"/>
      <c r="AG119" s="126"/>
      <c r="AH119" s="37"/>
      <c r="AI119" s="37" t="s">
        <v>3634</v>
      </c>
    </row>
    <row r="120" spans="1:35" s="19" customFormat="1" ht="76.5" customHeight="1">
      <c r="A120" s="166" t="s">
        <v>519</v>
      </c>
      <c r="B120" s="153" t="s">
        <v>3879</v>
      </c>
      <c r="C120" s="153" t="s">
        <v>97</v>
      </c>
      <c r="D120" s="155" t="s">
        <v>97</v>
      </c>
      <c r="E120" s="170" t="s">
        <v>3880</v>
      </c>
      <c r="F120" s="159"/>
      <c r="G120" s="159"/>
      <c r="H120" s="167" t="s">
        <v>3881</v>
      </c>
      <c r="I120" s="37" t="s">
        <v>2905</v>
      </c>
      <c r="J120" s="37" t="s">
        <v>2986</v>
      </c>
      <c r="K120" s="37" t="s">
        <v>1844</v>
      </c>
      <c r="L120" s="37" t="s">
        <v>1845</v>
      </c>
      <c r="M120" s="37" t="s">
        <v>323</v>
      </c>
      <c r="N120" s="37"/>
      <c r="O120" s="148"/>
      <c r="P120" s="126"/>
      <c r="Q120" s="126"/>
      <c r="R120" s="126"/>
      <c r="S120" s="126"/>
      <c r="T120" s="37"/>
      <c r="U120" s="126"/>
      <c r="V120" s="126"/>
      <c r="W120" s="126"/>
      <c r="X120" s="126"/>
      <c r="Y120" s="126"/>
      <c r="Z120" s="126"/>
      <c r="AA120" s="126"/>
      <c r="AB120" s="37"/>
      <c r="AC120" s="126"/>
      <c r="AD120" s="126"/>
      <c r="AE120" s="37"/>
      <c r="AF120" s="126"/>
      <c r="AG120" s="126"/>
      <c r="AH120" s="37"/>
      <c r="AI120" s="37" t="s">
        <v>3634</v>
      </c>
    </row>
    <row r="121" spans="1:35" s="19" customFormat="1" ht="76.5" customHeight="1">
      <c r="A121" s="87" t="s">
        <v>520</v>
      </c>
      <c r="B121" s="153" t="s">
        <v>2031</v>
      </c>
      <c r="C121" s="153" t="s">
        <v>97</v>
      </c>
      <c r="D121" s="155" t="s">
        <v>97</v>
      </c>
      <c r="E121" s="170" t="s">
        <v>1616</v>
      </c>
      <c r="F121" s="159" t="s">
        <v>2652</v>
      </c>
      <c r="G121" s="159" t="s">
        <v>3882</v>
      </c>
      <c r="H121" s="167" t="s">
        <v>1762</v>
      </c>
      <c r="I121" s="37" t="s">
        <v>2905</v>
      </c>
      <c r="J121" s="37" t="s">
        <v>2986</v>
      </c>
      <c r="K121" s="37" t="s">
        <v>1844</v>
      </c>
      <c r="L121" s="37" t="s">
        <v>1845</v>
      </c>
      <c r="M121" s="37" t="s">
        <v>5</v>
      </c>
      <c r="N121" s="37"/>
      <c r="O121" s="148"/>
      <c r="P121" s="126"/>
      <c r="Q121" s="126"/>
      <c r="R121" s="126"/>
      <c r="S121" s="126" t="s">
        <v>1</v>
      </c>
      <c r="T121" s="37"/>
      <c r="U121" s="126"/>
      <c r="V121" s="126"/>
      <c r="W121" s="126" t="s">
        <v>1</v>
      </c>
      <c r="X121" s="126"/>
      <c r="Y121" s="126"/>
      <c r="Z121" s="126"/>
      <c r="AA121" s="126"/>
      <c r="AB121" s="37"/>
      <c r="AC121" s="126"/>
      <c r="AD121" s="126"/>
      <c r="AE121" s="37"/>
      <c r="AF121" s="126"/>
      <c r="AG121" s="126"/>
      <c r="AH121" s="37"/>
      <c r="AI121" s="37" t="s">
        <v>3634</v>
      </c>
    </row>
    <row r="122" spans="1:35" s="19" customFormat="1" ht="76.5" customHeight="1">
      <c r="A122" s="87" t="s">
        <v>521</v>
      </c>
      <c r="B122" s="153" t="s">
        <v>928</v>
      </c>
      <c r="C122" s="153" t="s">
        <v>97</v>
      </c>
      <c r="D122" s="155" t="s">
        <v>97</v>
      </c>
      <c r="E122" s="170" t="s">
        <v>1899</v>
      </c>
      <c r="F122" s="159"/>
      <c r="G122" s="159"/>
      <c r="H122" s="167" t="s">
        <v>929</v>
      </c>
      <c r="I122" s="37" t="s">
        <v>1846</v>
      </c>
      <c r="J122" s="37" t="s">
        <v>1872</v>
      </c>
      <c r="K122" s="37" t="s">
        <v>1844</v>
      </c>
      <c r="L122" s="37" t="s">
        <v>1850</v>
      </c>
      <c r="M122" s="37" t="s">
        <v>1717</v>
      </c>
      <c r="N122" s="37"/>
      <c r="O122" s="148"/>
      <c r="P122" s="126"/>
      <c r="Q122" s="126"/>
      <c r="R122" s="126"/>
      <c r="S122" s="126"/>
      <c r="T122" s="37"/>
      <c r="U122" s="126"/>
      <c r="V122" s="126"/>
      <c r="W122" s="126"/>
      <c r="X122" s="126"/>
      <c r="Y122" s="126"/>
      <c r="Z122" s="126"/>
      <c r="AA122" s="126"/>
      <c r="AB122" s="37"/>
      <c r="AC122" s="126"/>
      <c r="AD122" s="126"/>
      <c r="AE122" s="37"/>
      <c r="AF122" s="126"/>
      <c r="AG122" s="126"/>
      <c r="AH122" s="37"/>
      <c r="AI122" s="37" t="s">
        <v>3634</v>
      </c>
    </row>
    <row r="123" spans="1:35" s="19" customFormat="1" ht="76.5" customHeight="1">
      <c r="A123" s="166" t="s">
        <v>522</v>
      </c>
      <c r="B123" s="153" t="s">
        <v>930</v>
      </c>
      <c r="C123" s="153" t="s">
        <v>97</v>
      </c>
      <c r="D123" s="155" t="s">
        <v>97</v>
      </c>
      <c r="E123" s="170" t="s">
        <v>1899</v>
      </c>
      <c r="F123" s="159" t="s">
        <v>2626</v>
      </c>
      <c r="G123" s="159"/>
      <c r="H123" s="167" t="s">
        <v>1246</v>
      </c>
      <c r="I123" s="37" t="s">
        <v>1846</v>
      </c>
      <c r="J123" s="37" t="s">
        <v>1872</v>
      </c>
      <c r="K123" s="37" t="s">
        <v>1844</v>
      </c>
      <c r="L123" s="37" t="s">
        <v>1850</v>
      </c>
      <c r="M123" s="37" t="s">
        <v>1717</v>
      </c>
      <c r="N123" s="37"/>
      <c r="O123" s="148"/>
      <c r="P123" s="126"/>
      <c r="Q123" s="126"/>
      <c r="R123" s="126"/>
      <c r="S123" s="126"/>
      <c r="T123" s="37"/>
      <c r="U123" s="126"/>
      <c r="V123" s="126"/>
      <c r="W123" s="126" t="s">
        <v>1</v>
      </c>
      <c r="X123" s="126"/>
      <c r="Y123" s="126"/>
      <c r="Z123" s="126"/>
      <c r="AA123" s="126"/>
      <c r="AB123" s="37"/>
      <c r="AC123" s="126"/>
      <c r="AD123" s="126"/>
      <c r="AE123" s="37"/>
      <c r="AF123" s="126"/>
      <c r="AG123" s="126"/>
      <c r="AH123" s="37"/>
      <c r="AI123" s="37" t="s">
        <v>3634</v>
      </c>
    </row>
    <row r="124" spans="1:35" s="132" customFormat="1" ht="76.5" customHeight="1">
      <c r="A124" s="87" t="s">
        <v>523</v>
      </c>
      <c r="B124" s="153" t="s">
        <v>2444</v>
      </c>
      <c r="C124" s="153" t="s">
        <v>97</v>
      </c>
      <c r="D124" s="155" t="s">
        <v>97</v>
      </c>
      <c r="E124" s="170" t="s">
        <v>1899</v>
      </c>
      <c r="F124" s="159" t="s">
        <v>2625</v>
      </c>
      <c r="G124" s="159"/>
      <c r="H124" s="167" t="s">
        <v>2445</v>
      </c>
      <c r="I124" s="37" t="s">
        <v>1846</v>
      </c>
      <c r="J124" s="37" t="s">
        <v>1872</v>
      </c>
      <c r="K124" s="37" t="s">
        <v>1844</v>
      </c>
      <c r="L124" s="37" t="s">
        <v>1850</v>
      </c>
      <c r="M124" s="37" t="s">
        <v>1717</v>
      </c>
      <c r="N124" s="37"/>
      <c r="O124" s="148"/>
      <c r="P124" s="126"/>
      <c r="Q124" s="126"/>
      <c r="R124" s="126"/>
      <c r="S124" s="126"/>
      <c r="T124" s="37"/>
      <c r="U124" s="126"/>
      <c r="V124" s="126"/>
      <c r="W124" s="126" t="s">
        <v>1</v>
      </c>
      <c r="X124" s="126"/>
      <c r="Y124" s="126"/>
      <c r="Z124" s="126"/>
      <c r="AA124" s="126"/>
      <c r="AB124" s="37"/>
      <c r="AC124" s="126"/>
      <c r="AD124" s="126"/>
      <c r="AE124" s="37"/>
      <c r="AF124" s="126"/>
      <c r="AG124" s="126"/>
      <c r="AH124" s="37"/>
      <c r="AI124" s="37" t="s">
        <v>3634</v>
      </c>
    </row>
    <row r="125" spans="1:35" s="19" customFormat="1" ht="76.5" customHeight="1">
      <c r="A125" s="166" t="s">
        <v>524</v>
      </c>
      <c r="B125" s="153" t="s">
        <v>2209</v>
      </c>
      <c r="C125" s="153" t="s">
        <v>97</v>
      </c>
      <c r="D125" s="153" t="s">
        <v>97</v>
      </c>
      <c r="E125" s="170" t="s">
        <v>1896</v>
      </c>
      <c r="F125" s="156"/>
      <c r="G125" s="156"/>
      <c r="H125" s="167" t="s">
        <v>1936</v>
      </c>
      <c r="I125" s="37" t="s">
        <v>1894</v>
      </c>
      <c r="J125" s="37" t="s">
        <v>97</v>
      </c>
      <c r="K125" s="37" t="s">
        <v>1861</v>
      </c>
      <c r="L125" s="37" t="s">
        <v>97</v>
      </c>
      <c r="M125" s="37" t="s">
        <v>323</v>
      </c>
      <c r="N125" s="37"/>
      <c r="O125" s="148"/>
      <c r="P125" s="126"/>
      <c r="Q125" s="126"/>
      <c r="R125" s="126"/>
      <c r="S125" s="126"/>
      <c r="T125" s="37"/>
      <c r="U125" s="126"/>
      <c r="V125" s="126"/>
      <c r="W125" s="126"/>
      <c r="X125" s="126"/>
      <c r="Y125" s="126"/>
      <c r="Z125" s="126"/>
      <c r="AA125" s="126"/>
      <c r="AB125" s="37"/>
      <c r="AC125" s="126"/>
      <c r="AD125" s="126"/>
      <c r="AE125" s="37"/>
      <c r="AF125" s="126"/>
      <c r="AG125" s="126"/>
      <c r="AH125" s="37"/>
      <c r="AI125" s="37" t="s">
        <v>3634</v>
      </c>
    </row>
    <row r="126" spans="1:35" s="19" customFormat="1" ht="76.5" customHeight="1">
      <c r="A126" s="87" t="s">
        <v>622</v>
      </c>
      <c r="B126" s="153" t="s">
        <v>2211</v>
      </c>
      <c r="C126" s="153" t="s">
        <v>97</v>
      </c>
      <c r="D126" s="153" t="s">
        <v>97</v>
      </c>
      <c r="E126" s="170" t="s">
        <v>1616</v>
      </c>
      <c r="F126" s="156"/>
      <c r="G126" s="156"/>
      <c r="H126" s="167" t="s">
        <v>1729</v>
      </c>
      <c r="I126" s="37" t="s">
        <v>1894</v>
      </c>
      <c r="J126" s="37" t="s">
        <v>97</v>
      </c>
      <c r="K126" s="37" t="s">
        <v>1861</v>
      </c>
      <c r="L126" s="37" t="s">
        <v>97</v>
      </c>
      <c r="M126" s="37" t="s">
        <v>5</v>
      </c>
      <c r="N126" s="37"/>
      <c r="O126" s="148"/>
      <c r="P126" s="126"/>
      <c r="Q126" s="126"/>
      <c r="R126" s="126"/>
      <c r="S126" s="126"/>
      <c r="T126" s="37"/>
      <c r="U126" s="126"/>
      <c r="V126" s="126"/>
      <c r="W126" s="126"/>
      <c r="X126" s="126"/>
      <c r="Y126" s="126"/>
      <c r="Z126" s="126"/>
      <c r="AA126" s="126"/>
      <c r="AB126" s="37"/>
      <c r="AC126" s="126"/>
      <c r="AD126" s="126"/>
      <c r="AE126" s="37"/>
      <c r="AF126" s="126"/>
      <c r="AG126" s="126"/>
      <c r="AH126" s="37"/>
      <c r="AI126" s="37" t="s">
        <v>3634</v>
      </c>
    </row>
    <row r="127" spans="1:35" s="19" customFormat="1" ht="76.5" customHeight="1">
      <c r="A127" s="166" t="s">
        <v>525</v>
      </c>
      <c r="B127" s="153" t="s">
        <v>2217</v>
      </c>
      <c r="C127" s="153" t="s">
        <v>97</v>
      </c>
      <c r="D127" s="153" t="s">
        <v>97</v>
      </c>
      <c r="E127" s="170" t="s">
        <v>1616</v>
      </c>
      <c r="F127" s="159"/>
      <c r="G127" s="159"/>
      <c r="H127" s="167" t="s">
        <v>1734</v>
      </c>
      <c r="I127" s="37" t="s">
        <v>1894</v>
      </c>
      <c r="J127" s="37" t="s">
        <v>1872</v>
      </c>
      <c r="K127" s="37" t="s">
        <v>1861</v>
      </c>
      <c r="L127" s="37" t="s">
        <v>1850</v>
      </c>
      <c r="M127" s="37" t="s">
        <v>323</v>
      </c>
      <c r="N127" s="37"/>
      <c r="O127" s="148"/>
      <c r="P127" s="126"/>
      <c r="Q127" s="126"/>
      <c r="R127" s="126"/>
      <c r="S127" s="126"/>
      <c r="T127" s="37"/>
      <c r="U127" s="126"/>
      <c r="V127" s="126"/>
      <c r="W127" s="126"/>
      <c r="X127" s="126"/>
      <c r="Y127" s="126"/>
      <c r="Z127" s="126"/>
      <c r="AA127" s="126"/>
      <c r="AB127" s="37"/>
      <c r="AC127" s="126"/>
      <c r="AD127" s="126"/>
      <c r="AE127" s="37"/>
      <c r="AF127" s="126"/>
      <c r="AG127" s="126"/>
      <c r="AH127" s="37"/>
      <c r="AI127" s="37" t="s">
        <v>3634</v>
      </c>
    </row>
    <row r="128" spans="1:35" s="19" customFormat="1" ht="76.5" customHeight="1">
      <c r="A128" s="87" t="s">
        <v>526</v>
      </c>
      <c r="B128" s="153" t="s">
        <v>1670</v>
      </c>
      <c r="C128" s="153" t="s">
        <v>242</v>
      </c>
      <c r="D128" s="153" t="s">
        <v>2300</v>
      </c>
      <c r="E128" s="170" t="s">
        <v>577</v>
      </c>
      <c r="F128" s="156"/>
      <c r="G128" s="156"/>
      <c r="H128" s="167" t="s">
        <v>1527</v>
      </c>
      <c r="I128" s="37" t="s">
        <v>1858</v>
      </c>
      <c r="J128" s="37" t="s">
        <v>97</v>
      </c>
      <c r="K128" s="37" t="s">
        <v>1847</v>
      </c>
      <c r="L128" s="37" t="s">
        <v>1850</v>
      </c>
      <c r="M128" s="37" t="s">
        <v>6</v>
      </c>
      <c r="N128" s="37"/>
      <c r="O128" s="148"/>
      <c r="P128" s="126"/>
      <c r="Q128" s="126"/>
      <c r="R128" s="126"/>
      <c r="S128" s="126"/>
      <c r="T128" s="37"/>
      <c r="U128" s="126"/>
      <c r="V128" s="126"/>
      <c r="W128" s="126"/>
      <c r="X128" s="126"/>
      <c r="Y128" s="126" t="s">
        <v>2738</v>
      </c>
      <c r="Z128" s="126" t="s">
        <v>3559</v>
      </c>
      <c r="AA128" s="126"/>
      <c r="AB128" s="37" t="s">
        <v>1</v>
      </c>
      <c r="AC128" s="126"/>
      <c r="AD128" s="126"/>
      <c r="AE128" s="37" t="s">
        <v>3764</v>
      </c>
      <c r="AF128" s="126"/>
      <c r="AG128" s="126" t="s">
        <v>3578</v>
      </c>
      <c r="AH128" s="37"/>
      <c r="AI128" s="37" t="s">
        <v>3634</v>
      </c>
    </row>
    <row r="129" spans="1:35" s="19" customFormat="1" ht="76.5" customHeight="1">
      <c r="A129" s="166" t="s">
        <v>527</v>
      </c>
      <c r="B129" s="153" t="s">
        <v>2280</v>
      </c>
      <c r="C129" s="153" t="s">
        <v>1272</v>
      </c>
      <c r="D129" s="153" t="s">
        <v>2301</v>
      </c>
      <c r="E129" s="170" t="s">
        <v>1274</v>
      </c>
      <c r="F129" s="156"/>
      <c r="G129" s="156"/>
      <c r="H129" s="167" t="s">
        <v>1507</v>
      </c>
      <c r="I129" s="37" t="s">
        <v>1858</v>
      </c>
      <c r="J129" s="37" t="s">
        <v>1859</v>
      </c>
      <c r="K129" s="37" t="s">
        <v>1849</v>
      </c>
      <c r="L129" s="37" t="s">
        <v>1850</v>
      </c>
      <c r="M129" s="37" t="s">
        <v>323</v>
      </c>
      <c r="N129" s="37"/>
      <c r="O129" s="148"/>
      <c r="P129" s="126"/>
      <c r="Q129" s="126"/>
      <c r="R129" s="126"/>
      <c r="S129" s="126"/>
      <c r="T129" s="37"/>
      <c r="U129" s="126"/>
      <c r="V129" s="126"/>
      <c r="W129" s="126"/>
      <c r="X129" s="126"/>
      <c r="Y129" s="126"/>
      <c r="Z129" s="126"/>
      <c r="AA129" s="126"/>
      <c r="AB129" s="37"/>
      <c r="AC129" s="126"/>
      <c r="AD129" s="126"/>
      <c r="AE129" s="37"/>
      <c r="AF129" s="126"/>
      <c r="AG129" s="126"/>
      <c r="AH129" s="37"/>
      <c r="AI129" s="37" t="s">
        <v>3634</v>
      </c>
    </row>
    <row r="130" spans="1:35" s="19" customFormat="1" ht="76.5" customHeight="1">
      <c r="A130" s="87" t="s">
        <v>528</v>
      </c>
      <c r="B130" s="153" t="s">
        <v>2281</v>
      </c>
      <c r="C130" s="153" t="s">
        <v>1013</v>
      </c>
      <c r="D130" s="153" t="s">
        <v>2301</v>
      </c>
      <c r="E130" s="170" t="s">
        <v>3243</v>
      </c>
      <c r="F130" s="156" t="s">
        <v>2622</v>
      </c>
      <c r="G130" s="156"/>
      <c r="H130" s="167" t="s">
        <v>747</v>
      </c>
      <c r="I130" s="37" t="s">
        <v>1871</v>
      </c>
      <c r="J130" s="37" t="s">
        <v>1859</v>
      </c>
      <c r="K130" s="37" t="s">
        <v>1849</v>
      </c>
      <c r="L130" s="37" t="s">
        <v>1850</v>
      </c>
      <c r="M130" s="37" t="s">
        <v>3226</v>
      </c>
      <c r="N130" s="37" t="s">
        <v>1</v>
      </c>
      <c r="O130" s="148"/>
      <c r="P130" s="126"/>
      <c r="Q130" s="126"/>
      <c r="R130" s="126"/>
      <c r="S130" s="126"/>
      <c r="T130" s="37"/>
      <c r="U130" s="126"/>
      <c r="V130" s="126"/>
      <c r="W130" s="126"/>
      <c r="X130" s="126"/>
      <c r="Y130" s="126"/>
      <c r="Z130" s="126"/>
      <c r="AA130" s="126"/>
      <c r="AB130" s="37"/>
      <c r="AC130" s="126"/>
      <c r="AD130" s="126"/>
      <c r="AE130" s="37"/>
      <c r="AF130" s="126"/>
      <c r="AG130" s="126"/>
      <c r="AH130" s="37"/>
      <c r="AI130" s="37" t="s">
        <v>3634</v>
      </c>
    </row>
    <row r="131" spans="1:35" s="19" customFormat="1" ht="76.5" customHeight="1">
      <c r="A131" s="166" t="s">
        <v>529</v>
      </c>
      <c r="B131" s="153" t="s">
        <v>2380</v>
      </c>
      <c r="C131" s="153" t="s">
        <v>2374</v>
      </c>
      <c r="D131" s="155" t="s">
        <v>2300</v>
      </c>
      <c r="E131" s="170" t="s">
        <v>2362</v>
      </c>
      <c r="F131" s="156" t="s">
        <v>2660</v>
      </c>
      <c r="G131" s="156"/>
      <c r="H131" s="167" t="s">
        <v>2379</v>
      </c>
      <c r="I131" s="37" t="s">
        <v>1871</v>
      </c>
      <c r="J131" s="37" t="s">
        <v>1859</v>
      </c>
      <c r="K131" s="37" t="s">
        <v>1844</v>
      </c>
      <c r="L131" s="37" t="s">
        <v>1850</v>
      </c>
      <c r="M131" s="37" t="s">
        <v>1717</v>
      </c>
      <c r="N131" s="37" t="s">
        <v>1</v>
      </c>
      <c r="O131" s="148"/>
      <c r="P131" s="126"/>
      <c r="Q131" s="126"/>
      <c r="R131" s="126"/>
      <c r="S131" s="126"/>
      <c r="T131" s="37"/>
      <c r="U131" s="126"/>
      <c r="V131" s="126"/>
      <c r="W131" s="126" t="s">
        <v>1</v>
      </c>
      <c r="X131" s="126" t="s">
        <v>2358</v>
      </c>
      <c r="Y131" s="126"/>
      <c r="Z131" s="126"/>
      <c r="AA131" s="126"/>
      <c r="AB131" s="37"/>
      <c r="AC131" s="126"/>
      <c r="AD131" s="126"/>
      <c r="AE131" s="37"/>
      <c r="AF131" s="126"/>
      <c r="AG131" s="126"/>
      <c r="AH131" s="37"/>
      <c r="AI131" s="37" t="s">
        <v>3634</v>
      </c>
    </row>
    <row r="132" spans="1:35" s="19" customFormat="1" ht="76.5" customHeight="1">
      <c r="A132" s="87" t="s">
        <v>530</v>
      </c>
      <c r="B132" s="153" t="s">
        <v>2382</v>
      </c>
      <c r="C132" s="153" t="s">
        <v>2375</v>
      </c>
      <c r="D132" s="153" t="s">
        <v>2301</v>
      </c>
      <c r="E132" s="170" t="s">
        <v>2362</v>
      </c>
      <c r="F132" s="156" t="s">
        <v>2659</v>
      </c>
      <c r="G132" s="156"/>
      <c r="H132" s="167" t="s">
        <v>2381</v>
      </c>
      <c r="I132" s="37" t="s">
        <v>1871</v>
      </c>
      <c r="J132" s="37" t="s">
        <v>1859</v>
      </c>
      <c r="K132" s="37" t="s">
        <v>1844</v>
      </c>
      <c r="L132" s="37" t="s">
        <v>1850</v>
      </c>
      <c r="M132" s="37" t="s">
        <v>1717</v>
      </c>
      <c r="N132" s="37" t="s">
        <v>1</v>
      </c>
      <c r="O132" s="148"/>
      <c r="P132" s="126"/>
      <c r="Q132" s="126"/>
      <c r="R132" s="126"/>
      <c r="S132" s="126"/>
      <c r="T132" s="37"/>
      <c r="U132" s="126"/>
      <c r="V132" s="126"/>
      <c r="W132" s="126"/>
      <c r="X132" s="126" t="s">
        <v>2358</v>
      </c>
      <c r="Y132" s="126"/>
      <c r="Z132" s="126"/>
      <c r="AA132" s="126"/>
      <c r="AB132" s="37"/>
      <c r="AC132" s="126"/>
      <c r="AD132" s="126"/>
      <c r="AE132" s="37"/>
      <c r="AF132" s="126"/>
      <c r="AG132" s="126"/>
      <c r="AH132" s="37"/>
      <c r="AI132" s="37" t="s">
        <v>3634</v>
      </c>
    </row>
    <row r="133" spans="1:35" s="19" customFormat="1" ht="76.5" customHeight="1">
      <c r="A133" s="166" t="s">
        <v>531</v>
      </c>
      <c r="B133" s="153" t="s">
        <v>2386</v>
      </c>
      <c r="C133" s="153" t="s">
        <v>2376</v>
      </c>
      <c r="D133" s="153" t="s">
        <v>2300</v>
      </c>
      <c r="E133" s="170" t="s">
        <v>2362</v>
      </c>
      <c r="F133" s="156" t="s">
        <v>2657</v>
      </c>
      <c r="G133" s="156"/>
      <c r="H133" s="167" t="s">
        <v>2383</v>
      </c>
      <c r="I133" s="37" t="s">
        <v>1871</v>
      </c>
      <c r="J133" s="37" t="s">
        <v>1859</v>
      </c>
      <c r="K133" s="37" t="s">
        <v>1844</v>
      </c>
      <c r="L133" s="37" t="s">
        <v>1850</v>
      </c>
      <c r="M133" s="37" t="s">
        <v>1717</v>
      </c>
      <c r="N133" s="37" t="s">
        <v>1</v>
      </c>
      <c r="O133" s="148"/>
      <c r="P133" s="126"/>
      <c r="Q133" s="126"/>
      <c r="R133" s="126"/>
      <c r="S133" s="126"/>
      <c r="T133" s="37"/>
      <c r="U133" s="126"/>
      <c r="V133" s="126"/>
      <c r="W133" s="126"/>
      <c r="X133" s="126" t="s">
        <v>2358</v>
      </c>
      <c r="Y133" s="126"/>
      <c r="Z133" s="126"/>
      <c r="AA133" s="126"/>
      <c r="AB133" s="37"/>
      <c r="AC133" s="126"/>
      <c r="AD133" s="126"/>
      <c r="AE133" s="37"/>
      <c r="AF133" s="126"/>
      <c r="AG133" s="126"/>
      <c r="AH133" s="37"/>
      <c r="AI133" s="37" t="s">
        <v>3634</v>
      </c>
    </row>
    <row r="134" spans="1:35" s="19" customFormat="1" ht="76.5" customHeight="1">
      <c r="A134" s="87" t="s">
        <v>532</v>
      </c>
      <c r="B134" s="153" t="s">
        <v>2387</v>
      </c>
      <c r="C134" s="153" t="s">
        <v>2377</v>
      </c>
      <c r="D134" s="153" t="s">
        <v>2301</v>
      </c>
      <c r="E134" s="170" t="s">
        <v>2362</v>
      </c>
      <c r="F134" s="156" t="s">
        <v>2658</v>
      </c>
      <c r="G134" s="156"/>
      <c r="H134" s="167" t="s">
        <v>2384</v>
      </c>
      <c r="I134" s="37" t="s">
        <v>1871</v>
      </c>
      <c r="J134" s="37" t="s">
        <v>1859</v>
      </c>
      <c r="K134" s="37" t="s">
        <v>1844</v>
      </c>
      <c r="L134" s="37" t="s">
        <v>1850</v>
      </c>
      <c r="M134" s="37" t="s">
        <v>1717</v>
      </c>
      <c r="N134" s="37" t="s">
        <v>1</v>
      </c>
      <c r="O134" s="148"/>
      <c r="P134" s="126"/>
      <c r="Q134" s="126"/>
      <c r="R134" s="126"/>
      <c r="S134" s="126"/>
      <c r="T134" s="37"/>
      <c r="U134" s="126"/>
      <c r="V134" s="126"/>
      <c r="W134" s="126"/>
      <c r="X134" s="126" t="s">
        <v>2358</v>
      </c>
      <c r="Y134" s="126"/>
      <c r="Z134" s="126"/>
      <c r="AA134" s="126"/>
      <c r="AB134" s="37"/>
      <c r="AC134" s="126"/>
      <c r="AD134" s="126"/>
      <c r="AE134" s="37"/>
      <c r="AF134" s="126"/>
      <c r="AG134" s="126"/>
      <c r="AH134" s="37"/>
      <c r="AI134" s="37" t="s">
        <v>3634</v>
      </c>
    </row>
    <row r="135" spans="1:35" s="19" customFormat="1" ht="76.5" customHeight="1">
      <c r="A135" s="166" t="s">
        <v>533</v>
      </c>
      <c r="B135" s="153" t="s">
        <v>2388</v>
      </c>
      <c r="C135" s="153" t="s">
        <v>2378</v>
      </c>
      <c r="D135" s="153" t="s">
        <v>2300</v>
      </c>
      <c r="E135" s="170" t="s">
        <v>2362</v>
      </c>
      <c r="F135" s="156" t="s">
        <v>2656</v>
      </c>
      <c r="G135" s="156"/>
      <c r="H135" s="167" t="s">
        <v>2385</v>
      </c>
      <c r="I135" s="37" t="s">
        <v>1871</v>
      </c>
      <c r="J135" s="37" t="s">
        <v>1859</v>
      </c>
      <c r="K135" s="37" t="s">
        <v>1844</v>
      </c>
      <c r="L135" s="37" t="s">
        <v>1850</v>
      </c>
      <c r="M135" s="37" t="s">
        <v>1717</v>
      </c>
      <c r="N135" s="37" t="s">
        <v>1</v>
      </c>
      <c r="O135" s="148"/>
      <c r="P135" s="126"/>
      <c r="Q135" s="126"/>
      <c r="R135" s="126"/>
      <c r="S135" s="126"/>
      <c r="T135" s="37"/>
      <c r="U135" s="126"/>
      <c r="V135" s="126"/>
      <c r="W135" s="126" t="s">
        <v>1</v>
      </c>
      <c r="X135" s="126" t="s">
        <v>2358</v>
      </c>
      <c r="Y135" s="126"/>
      <c r="Z135" s="126"/>
      <c r="AA135" s="126"/>
      <c r="AB135" s="37"/>
      <c r="AC135" s="126"/>
      <c r="AD135" s="126"/>
      <c r="AE135" s="37"/>
      <c r="AF135" s="126"/>
      <c r="AG135" s="126"/>
      <c r="AH135" s="37"/>
      <c r="AI135" s="37" t="s">
        <v>3634</v>
      </c>
    </row>
    <row r="136" spans="1:35" s="19" customFormat="1" ht="76.5" customHeight="1">
      <c r="A136" s="87" t="s">
        <v>534</v>
      </c>
      <c r="B136" s="153" t="s">
        <v>2282</v>
      </c>
      <c r="C136" s="153" t="s">
        <v>73</v>
      </c>
      <c r="D136" s="153" t="s">
        <v>2301</v>
      </c>
      <c r="E136" s="170" t="s">
        <v>1616</v>
      </c>
      <c r="F136" s="156"/>
      <c r="G136" s="156"/>
      <c r="H136" s="167" t="s">
        <v>1528</v>
      </c>
      <c r="I136" s="37" t="s">
        <v>1858</v>
      </c>
      <c r="J136" s="37" t="s">
        <v>1859</v>
      </c>
      <c r="K136" s="37" t="s">
        <v>1844</v>
      </c>
      <c r="L136" s="37" t="s">
        <v>1850</v>
      </c>
      <c r="M136" s="37" t="s">
        <v>323</v>
      </c>
      <c r="N136" s="37"/>
      <c r="O136" s="148"/>
      <c r="P136" s="126"/>
      <c r="Q136" s="126"/>
      <c r="R136" s="126"/>
      <c r="S136" s="126"/>
      <c r="T136" s="37"/>
      <c r="U136" s="126"/>
      <c r="V136" s="126"/>
      <c r="W136" s="126"/>
      <c r="X136" s="126"/>
      <c r="Y136" s="126"/>
      <c r="Z136" s="126"/>
      <c r="AA136" s="126"/>
      <c r="AB136" s="37"/>
      <c r="AC136" s="126"/>
      <c r="AD136" s="126"/>
      <c r="AE136" s="37"/>
      <c r="AF136" s="126"/>
      <c r="AG136" s="126"/>
      <c r="AH136" s="37"/>
      <c r="AI136" s="37" t="s">
        <v>3634</v>
      </c>
    </row>
    <row r="137" spans="1:35" s="19" customFormat="1" ht="76.5" customHeight="1">
      <c r="A137" s="166" t="s">
        <v>343</v>
      </c>
      <c r="B137" s="153" t="s">
        <v>3078</v>
      </c>
      <c r="C137" s="153" t="s">
        <v>2809</v>
      </c>
      <c r="D137" s="153" t="s">
        <v>2300</v>
      </c>
      <c r="E137" s="170" t="s">
        <v>2810</v>
      </c>
      <c r="F137" s="156"/>
      <c r="G137" s="156"/>
      <c r="H137" s="167" t="s">
        <v>2811</v>
      </c>
      <c r="I137" s="37" t="s">
        <v>1846</v>
      </c>
      <c r="J137" s="37" t="s">
        <v>1852</v>
      </c>
      <c r="K137" s="37" t="s">
        <v>1844</v>
      </c>
      <c r="L137" s="37" t="s">
        <v>1850</v>
      </c>
      <c r="M137" s="37" t="s">
        <v>323</v>
      </c>
      <c r="N137" s="37" t="s">
        <v>1</v>
      </c>
      <c r="O137" s="148"/>
      <c r="P137" s="126"/>
      <c r="Q137" s="126"/>
      <c r="R137" s="126"/>
      <c r="S137" s="126"/>
      <c r="T137" s="37"/>
      <c r="U137" s="126"/>
      <c r="V137" s="126"/>
      <c r="W137" s="126"/>
      <c r="X137" s="126"/>
      <c r="Y137" s="126"/>
      <c r="Z137" s="126" t="s">
        <v>1</v>
      </c>
      <c r="AA137" s="126"/>
      <c r="AB137" s="37"/>
      <c r="AC137" s="126"/>
      <c r="AD137" s="126"/>
      <c r="AE137" s="37"/>
      <c r="AF137" s="126"/>
      <c r="AG137" s="126"/>
      <c r="AH137" s="37"/>
      <c r="AI137" s="37" t="s">
        <v>3634</v>
      </c>
    </row>
    <row r="138" spans="1:35" s="19" customFormat="1" ht="76.5" customHeight="1">
      <c r="A138" s="87" t="s">
        <v>535</v>
      </c>
      <c r="B138" s="153" t="s">
        <v>2804</v>
      </c>
      <c r="C138" s="153" t="s">
        <v>2366</v>
      </c>
      <c r="D138" s="153" t="s">
        <v>2300</v>
      </c>
      <c r="E138" s="170" t="s">
        <v>1896</v>
      </c>
      <c r="F138" s="156"/>
      <c r="G138" s="156"/>
      <c r="H138" s="167" t="s">
        <v>2367</v>
      </c>
      <c r="I138" s="37" t="s">
        <v>97</v>
      </c>
      <c r="J138" s="37" t="s">
        <v>1852</v>
      </c>
      <c r="K138" s="37" t="s">
        <v>1844</v>
      </c>
      <c r="L138" s="37" t="s">
        <v>1850</v>
      </c>
      <c r="M138" s="37" t="s">
        <v>323</v>
      </c>
      <c r="N138" s="37" t="s">
        <v>1</v>
      </c>
      <c r="O138" s="148"/>
      <c r="P138" s="126"/>
      <c r="Q138" s="126"/>
      <c r="R138" s="126"/>
      <c r="S138" s="126"/>
      <c r="T138" s="37"/>
      <c r="U138" s="126"/>
      <c r="V138" s="126"/>
      <c r="W138" s="126"/>
      <c r="X138" s="126" t="s">
        <v>2358</v>
      </c>
      <c r="Y138" s="126"/>
      <c r="Z138" s="126"/>
      <c r="AA138" s="126"/>
      <c r="AB138" s="37"/>
      <c r="AC138" s="126"/>
      <c r="AD138" s="126"/>
      <c r="AE138" s="37"/>
      <c r="AF138" s="126"/>
      <c r="AG138" s="126"/>
      <c r="AH138" s="37"/>
      <c r="AI138" s="37" t="s">
        <v>3634</v>
      </c>
    </row>
    <row r="139" spans="1:35" s="19" customFormat="1" ht="76.5" customHeight="1">
      <c r="A139" s="166" t="s">
        <v>536</v>
      </c>
      <c r="B139" s="153" t="s">
        <v>139</v>
      </c>
      <c r="C139" s="153" t="s">
        <v>44</v>
      </c>
      <c r="D139" s="153" t="s">
        <v>2301</v>
      </c>
      <c r="E139" s="170" t="s">
        <v>1911</v>
      </c>
      <c r="F139" s="156"/>
      <c r="G139" s="156"/>
      <c r="H139" s="167" t="s">
        <v>3224</v>
      </c>
      <c r="I139" s="37" t="s">
        <v>1858</v>
      </c>
      <c r="J139" s="37" t="s">
        <v>97</v>
      </c>
      <c r="K139" s="37" t="s">
        <v>1849</v>
      </c>
      <c r="L139" s="37" t="s">
        <v>1850</v>
      </c>
      <c r="M139" s="37" t="s">
        <v>3226</v>
      </c>
      <c r="N139" s="37"/>
      <c r="O139" s="148"/>
      <c r="P139" s="126"/>
      <c r="Q139" s="126"/>
      <c r="R139" s="126"/>
      <c r="S139" s="126"/>
      <c r="T139" s="37"/>
      <c r="U139" s="126"/>
      <c r="V139" s="126"/>
      <c r="W139" s="126"/>
      <c r="X139" s="126"/>
      <c r="Y139" s="126"/>
      <c r="Z139" s="126"/>
      <c r="AA139" s="126"/>
      <c r="AB139" s="37"/>
      <c r="AC139" s="126"/>
      <c r="AD139" s="126"/>
      <c r="AE139" s="37"/>
      <c r="AF139" s="126"/>
      <c r="AG139" s="126"/>
      <c r="AH139" s="37"/>
      <c r="AI139" s="37" t="s">
        <v>3634</v>
      </c>
    </row>
    <row r="140" spans="1:35" s="19" customFormat="1" ht="76.5" customHeight="1">
      <c r="A140" s="87" t="s">
        <v>2886</v>
      </c>
      <c r="B140" s="153" t="s">
        <v>2239</v>
      </c>
      <c r="C140" s="153" t="s">
        <v>170</v>
      </c>
      <c r="D140" s="153" t="s">
        <v>2300</v>
      </c>
      <c r="E140" s="170" t="s">
        <v>1616</v>
      </c>
      <c r="F140" s="159"/>
      <c r="G140" s="159"/>
      <c r="H140" s="167" t="s">
        <v>1529</v>
      </c>
      <c r="I140" s="37" t="s">
        <v>1858</v>
      </c>
      <c r="J140" s="37" t="s">
        <v>1848</v>
      </c>
      <c r="K140" s="37" t="s">
        <v>1849</v>
      </c>
      <c r="L140" s="37" t="s">
        <v>1850</v>
      </c>
      <c r="M140" s="37" t="s">
        <v>1717</v>
      </c>
      <c r="N140" s="37" t="s">
        <v>1</v>
      </c>
      <c r="O140" s="148"/>
      <c r="P140" s="126"/>
      <c r="Q140" s="126"/>
      <c r="R140" s="126"/>
      <c r="S140" s="126"/>
      <c r="T140" s="37"/>
      <c r="U140" s="126"/>
      <c r="V140" s="126"/>
      <c r="W140" s="126"/>
      <c r="X140" s="126" t="s">
        <v>2397</v>
      </c>
      <c r="Y140" s="126" t="s">
        <v>1</v>
      </c>
      <c r="Z140" s="126" t="s">
        <v>1</v>
      </c>
      <c r="AA140" s="126"/>
      <c r="AB140" s="37"/>
      <c r="AC140" s="126"/>
      <c r="AD140" s="126"/>
      <c r="AE140" s="37"/>
      <c r="AF140" s="126"/>
      <c r="AG140" s="126"/>
      <c r="AH140" s="37"/>
      <c r="AI140" s="37" t="s">
        <v>3634</v>
      </c>
    </row>
    <row r="141" spans="1:35" s="19" customFormat="1" ht="76.5" customHeight="1">
      <c r="A141" s="87" t="s">
        <v>537</v>
      </c>
      <c r="B141" s="153" t="s">
        <v>2240</v>
      </c>
      <c r="C141" s="153" t="s">
        <v>169</v>
      </c>
      <c r="D141" s="153" t="s">
        <v>2300</v>
      </c>
      <c r="E141" s="170" t="s">
        <v>1616</v>
      </c>
      <c r="F141" s="156"/>
      <c r="G141" s="156"/>
      <c r="H141" s="167" t="s">
        <v>1530</v>
      </c>
      <c r="I141" s="37" t="s">
        <v>1858</v>
      </c>
      <c r="J141" s="37" t="s">
        <v>1848</v>
      </c>
      <c r="K141" s="37" t="s">
        <v>1849</v>
      </c>
      <c r="L141" s="37" t="s">
        <v>1850</v>
      </c>
      <c r="M141" s="37" t="s">
        <v>1717</v>
      </c>
      <c r="N141" s="37" t="s">
        <v>1</v>
      </c>
      <c r="O141" s="148"/>
      <c r="P141" s="126"/>
      <c r="Q141" s="126"/>
      <c r="R141" s="126"/>
      <c r="S141" s="126"/>
      <c r="T141" s="37"/>
      <c r="U141" s="126"/>
      <c r="V141" s="126"/>
      <c r="W141" s="126"/>
      <c r="X141" s="126" t="s">
        <v>2397</v>
      </c>
      <c r="Y141" s="126" t="s">
        <v>1</v>
      </c>
      <c r="Z141" s="126" t="s">
        <v>1</v>
      </c>
      <c r="AA141" s="126"/>
      <c r="AB141" s="37"/>
      <c r="AC141" s="126"/>
      <c r="AD141" s="126"/>
      <c r="AE141" s="37"/>
      <c r="AF141" s="126"/>
      <c r="AG141" s="126"/>
      <c r="AH141" s="37"/>
      <c r="AI141" s="37" t="s">
        <v>3634</v>
      </c>
    </row>
    <row r="142" spans="1:35" s="19" customFormat="1" ht="76.5" customHeight="1">
      <c r="A142" s="87" t="s">
        <v>538</v>
      </c>
      <c r="B142" s="153" t="s">
        <v>748</v>
      </c>
      <c r="C142" s="153" t="s">
        <v>1014</v>
      </c>
      <c r="D142" s="153" t="s">
        <v>2301</v>
      </c>
      <c r="E142" s="170" t="s">
        <v>1616</v>
      </c>
      <c r="F142" s="156" t="s">
        <v>2524</v>
      </c>
      <c r="G142" s="156"/>
      <c r="H142" s="167" t="s">
        <v>749</v>
      </c>
      <c r="I142" s="37" t="s">
        <v>1858</v>
      </c>
      <c r="J142" s="37" t="s">
        <v>1848</v>
      </c>
      <c r="K142" s="37" t="s">
        <v>1844</v>
      </c>
      <c r="L142" s="37" t="s">
        <v>1850</v>
      </c>
      <c r="M142" s="37" t="s">
        <v>323</v>
      </c>
      <c r="N142" s="37" t="s">
        <v>1</v>
      </c>
      <c r="O142" s="148"/>
      <c r="P142" s="126"/>
      <c r="Q142" s="126"/>
      <c r="R142" s="126"/>
      <c r="S142" s="126"/>
      <c r="T142" s="37"/>
      <c r="U142" s="126"/>
      <c r="V142" s="126"/>
      <c r="W142" s="126"/>
      <c r="X142" s="126"/>
      <c r="Y142" s="126"/>
      <c r="Z142" s="126"/>
      <c r="AA142" s="126"/>
      <c r="AB142" s="37"/>
      <c r="AC142" s="126"/>
      <c r="AD142" s="126"/>
      <c r="AE142" s="37"/>
      <c r="AF142" s="126"/>
      <c r="AG142" s="126"/>
      <c r="AH142" s="37"/>
      <c r="AI142" s="37" t="s">
        <v>3634</v>
      </c>
    </row>
    <row r="143" spans="1:35" s="19" customFormat="1" ht="76.5" customHeight="1">
      <c r="A143" s="87" t="s">
        <v>539</v>
      </c>
      <c r="B143" s="153" t="s">
        <v>750</v>
      </c>
      <c r="C143" s="153" t="s">
        <v>1015</v>
      </c>
      <c r="D143" s="153" t="s">
        <v>2301</v>
      </c>
      <c r="E143" s="170" t="s">
        <v>1909</v>
      </c>
      <c r="F143" s="156" t="s">
        <v>2635</v>
      </c>
      <c r="G143" s="156"/>
      <c r="H143" s="167" t="s">
        <v>751</v>
      </c>
      <c r="I143" s="37" t="s">
        <v>1858</v>
      </c>
      <c r="J143" s="37" t="s">
        <v>1859</v>
      </c>
      <c r="K143" s="37" t="s">
        <v>1844</v>
      </c>
      <c r="L143" s="37" t="s">
        <v>1850</v>
      </c>
      <c r="M143" s="37" t="s">
        <v>1717</v>
      </c>
      <c r="N143" s="37"/>
      <c r="O143" s="148"/>
      <c r="P143" s="126"/>
      <c r="Q143" s="126"/>
      <c r="R143" s="126"/>
      <c r="S143" s="126"/>
      <c r="T143" s="37"/>
      <c r="U143" s="126"/>
      <c r="V143" s="126"/>
      <c r="W143" s="126"/>
      <c r="X143" s="126"/>
      <c r="Y143" s="126"/>
      <c r="Z143" s="126"/>
      <c r="AA143" s="126"/>
      <c r="AB143" s="37"/>
      <c r="AC143" s="126"/>
      <c r="AD143" s="126"/>
      <c r="AE143" s="37"/>
      <c r="AF143" s="126"/>
      <c r="AG143" s="126"/>
      <c r="AH143" s="37"/>
      <c r="AI143" s="37" t="s">
        <v>3634</v>
      </c>
    </row>
    <row r="144" spans="1:35" s="19" customFormat="1" ht="76.5" customHeight="1">
      <c r="A144" s="87" t="s">
        <v>540</v>
      </c>
      <c r="B144" s="153" t="s">
        <v>752</v>
      </c>
      <c r="C144" s="153" t="s">
        <v>1016</v>
      </c>
      <c r="D144" s="153" t="s">
        <v>2301</v>
      </c>
      <c r="E144" s="170" t="s">
        <v>1899</v>
      </c>
      <c r="F144" s="156"/>
      <c r="G144" s="156"/>
      <c r="H144" s="167" t="s">
        <v>753</v>
      </c>
      <c r="I144" s="37" t="s">
        <v>1858</v>
      </c>
      <c r="J144" s="37" t="s">
        <v>1872</v>
      </c>
      <c r="K144" s="37" t="s">
        <v>1844</v>
      </c>
      <c r="L144" s="37" t="s">
        <v>1850</v>
      </c>
      <c r="M144" s="37" t="s">
        <v>1717</v>
      </c>
      <c r="N144" s="37" t="s">
        <v>1</v>
      </c>
      <c r="O144" s="148"/>
      <c r="P144" s="126"/>
      <c r="Q144" s="126"/>
      <c r="R144" s="126"/>
      <c r="S144" s="126"/>
      <c r="T144" s="37"/>
      <c r="U144" s="126"/>
      <c r="V144" s="126"/>
      <c r="W144" s="126"/>
      <c r="X144" s="126"/>
      <c r="Y144" s="126"/>
      <c r="Z144" s="126"/>
      <c r="AA144" s="126"/>
      <c r="AB144" s="37"/>
      <c r="AC144" s="126"/>
      <c r="AD144" s="126"/>
      <c r="AE144" s="37"/>
      <c r="AF144" s="126"/>
      <c r="AG144" s="126"/>
      <c r="AH144" s="37"/>
      <c r="AI144" s="37" t="s">
        <v>3634</v>
      </c>
    </row>
    <row r="145" spans="1:35" s="19" customFormat="1" ht="76.5" customHeight="1">
      <c r="A145" s="166" t="s">
        <v>541</v>
      </c>
      <c r="B145" s="153" t="s">
        <v>182</v>
      </c>
      <c r="C145" s="153" t="s">
        <v>176</v>
      </c>
      <c r="D145" s="153" t="s">
        <v>2300</v>
      </c>
      <c r="E145" s="170" t="s">
        <v>1616</v>
      </c>
      <c r="F145" s="156"/>
      <c r="G145" s="156"/>
      <c r="H145" s="167" t="s">
        <v>3244</v>
      </c>
      <c r="I145" s="172" t="s">
        <v>1846</v>
      </c>
      <c r="J145" s="37" t="s">
        <v>1863</v>
      </c>
      <c r="K145" s="37" t="s">
        <v>1847</v>
      </c>
      <c r="L145" s="37" t="s">
        <v>1850</v>
      </c>
      <c r="M145" s="37" t="s">
        <v>6</v>
      </c>
      <c r="N145" s="37" t="s">
        <v>1</v>
      </c>
      <c r="O145" s="148"/>
      <c r="P145" s="126"/>
      <c r="Q145" s="126"/>
      <c r="R145" s="126"/>
      <c r="S145" s="126"/>
      <c r="T145" s="37"/>
      <c r="U145" s="126"/>
      <c r="V145" s="126"/>
      <c r="W145" s="126"/>
      <c r="X145" s="126"/>
      <c r="Y145" s="126"/>
      <c r="Z145" s="126"/>
      <c r="AA145" s="126"/>
      <c r="AB145" s="37"/>
      <c r="AC145" s="126"/>
      <c r="AD145" s="126"/>
      <c r="AE145" s="37"/>
      <c r="AF145" s="126"/>
      <c r="AG145" s="126"/>
      <c r="AH145" s="37"/>
      <c r="AI145" s="37" t="s">
        <v>3634</v>
      </c>
    </row>
    <row r="146" spans="1:35" s="19" customFormat="1" ht="76.5" customHeight="1">
      <c r="A146" s="87" t="s">
        <v>542</v>
      </c>
      <c r="B146" s="153" t="s">
        <v>864</v>
      </c>
      <c r="C146" s="153" t="s">
        <v>3023</v>
      </c>
      <c r="D146" s="153" t="s">
        <v>2301</v>
      </c>
      <c r="E146" s="170" t="s">
        <v>1602</v>
      </c>
      <c r="F146" s="156"/>
      <c r="G146" s="156"/>
      <c r="H146" s="167" t="s">
        <v>865</v>
      </c>
      <c r="I146" s="37" t="s">
        <v>1846</v>
      </c>
      <c r="J146" s="37" t="s">
        <v>1863</v>
      </c>
      <c r="K146" s="37" t="s">
        <v>1844</v>
      </c>
      <c r="L146" s="37" t="s">
        <v>1850</v>
      </c>
      <c r="M146" s="37" t="s">
        <v>1717</v>
      </c>
      <c r="N146" s="37" t="s">
        <v>1</v>
      </c>
      <c r="O146" s="148"/>
      <c r="P146" s="126"/>
      <c r="Q146" s="126"/>
      <c r="R146" s="126"/>
      <c r="S146" s="126"/>
      <c r="T146" s="37"/>
      <c r="U146" s="126"/>
      <c r="V146" s="126"/>
      <c r="W146" s="126"/>
      <c r="X146" s="126"/>
      <c r="Y146" s="126"/>
      <c r="Z146" s="126"/>
      <c r="AA146" s="126"/>
      <c r="AB146" s="37"/>
      <c r="AC146" s="126"/>
      <c r="AD146" s="126"/>
      <c r="AE146" s="37"/>
      <c r="AF146" s="126"/>
      <c r="AG146" s="126"/>
      <c r="AH146" s="37"/>
      <c r="AI146" s="37" t="s">
        <v>3634</v>
      </c>
    </row>
    <row r="147" spans="1:35" s="19" customFormat="1" ht="76.5" customHeight="1">
      <c r="A147" s="166" t="s">
        <v>543</v>
      </c>
      <c r="B147" s="153" t="s">
        <v>2241</v>
      </c>
      <c r="C147" s="153" t="s">
        <v>1696</v>
      </c>
      <c r="D147" s="153" t="s">
        <v>2301</v>
      </c>
      <c r="E147" s="170" t="s">
        <v>1929</v>
      </c>
      <c r="F147" s="37"/>
      <c r="G147" s="37"/>
      <c r="H147" s="167" t="s">
        <v>1697</v>
      </c>
      <c r="I147" s="37" t="s">
        <v>1873</v>
      </c>
      <c r="J147" s="37" t="s">
        <v>1859</v>
      </c>
      <c r="K147" s="37" t="s">
        <v>1849</v>
      </c>
      <c r="L147" s="37" t="s">
        <v>1850</v>
      </c>
      <c r="M147" s="37" t="s">
        <v>323</v>
      </c>
      <c r="N147" s="37"/>
      <c r="O147" s="148"/>
      <c r="P147" s="126"/>
      <c r="Q147" s="126"/>
      <c r="R147" s="126"/>
      <c r="S147" s="126"/>
      <c r="T147" s="37"/>
      <c r="U147" s="126"/>
      <c r="V147" s="126"/>
      <c r="W147" s="126"/>
      <c r="X147" s="126"/>
      <c r="Y147" s="126"/>
      <c r="Z147" s="126"/>
      <c r="AA147" s="126"/>
      <c r="AB147" s="37"/>
      <c r="AC147" s="126"/>
      <c r="AD147" s="126"/>
      <c r="AE147" s="37"/>
      <c r="AF147" s="126"/>
      <c r="AG147" s="126"/>
      <c r="AH147" s="37"/>
      <c r="AI147" s="37" t="s">
        <v>3634</v>
      </c>
    </row>
    <row r="148" spans="1:35" s="19" customFormat="1" ht="76.5" customHeight="1">
      <c r="A148" s="87" t="s">
        <v>344</v>
      </c>
      <c r="B148" s="153" t="s">
        <v>2242</v>
      </c>
      <c r="C148" s="153" t="s">
        <v>1703</v>
      </c>
      <c r="D148" s="155" t="s">
        <v>2301</v>
      </c>
      <c r="E148" s="170" t="s">
        <v>1929</v>
      </c>
      <c r="F148" s="156"/>
      <c r="G148" s="156"/>
      <c r="H148" s="167" t="s">
        <v>1704</v>
      </c>
      <c r="I148" s="37" t="s">
        <v>1873</v>
      </c>
      <c r="J148" s="171" t="s">
        <v>1859</v>
      </c>
      <c r="K148" s="37" t="s">
        <v>1844</v>
      </c>
      <c r="L148" s="37" t="s">
        <v>1850</v>
      </c>
      <c r="M148" s="37" t="s">
        <v>323</v>
      </c>
      <c r="N148" s="37"/>
      <c r="O148" s="148"/>
      <c r="P148" s="126"/>
      <c r="Q148" s="126"/>
      <c r="R148" s="126"/>
      <c r="S148" s="126"/>
      <c r="T148" s="37"/>
      <c r="U148" s="126"/>
      <c r="V148" s="126"/>
      <c r="W148" s="126"/>
      <c r="X148" s="126"/>
      <c r="Y148" s="126"/>
      <c r="Z148" s="126"/>
      <c r="AA148" s="126"/>
      <c r="AB148" s="37"/>
      <c r="AC148" s="126"/>
      <c r="AD148" s="126"/>
      <c r="AE148" s="37"/>
      <c r="AF148" s="126"/>
      <c r="AG148" s="126"/>
      <c r="AH148" s="37"/>
      <c r="AI148" s="37" t="s">
        <v>3634</v>
      </c>
    </row>
    <row r="149" spans="1:35" s="19" customFormat="1" ht="76.5" customHeight="1">
      <c r="A149" s="166" t="s">
        <v>544</v>
      </c>
      <c r="B149" s="153" t="s">
        <v>2243</v>
      </c>
      <c r="C149" s="153" t="s">
        <v>1695</v>
      </c>
      <c r="D149" s="153" t="s">
        <v>2301</v>
      </c>
      <c r="E149" s="170" t="s">
        <v>1929</v>
      </c>
      <c r="F149" s="159"/>
      <c r="G149" s="159"/>
      <c r="H149" s="167" t="s">
        <v>1702</v>
      </c>
      <c r="I149" s="37" t="s">
        <v>1873</v>
      </c>
      <c r="J149" s="37" t="s">
        <v>1859</v>
      </c>
      <c r="K149" s="37" t="s">
        <v>1849</v>
      </c>
      <c r="L149" s="37" t="s">
        <v>1850</v>
      </c>
      <c r="M149" s="37" t="s">
        <v>323</v>
      </c>
      <c r="N149" s="37"/>
      <c r="O149" s="148"/>
      <c r="P149" s="126"/>
      <c r="Q149" s="126"/>
      <c r="R149" s="126"/>
      <c r="S149" s="126"/>
      <c r="T149" s="37"/>
      <c r="U149" s="126"/>
      <c r="V149" s="126"/>
      <c r="W149" s="126"/>
      <c r="X149" s="126"/>
      <c r="Y149" s="126"/>
      <c r="Z149" s="126"/>
      <c r="AA149" s="126"/>
      <c r="AB149" s="37"/>
      <c r="AC149" s="126"/>
      <c r="AD149" s="126"/>
      <c r="AE149" s="37"/>
      <c r="AF149" s="126"/>
      <c r="AG149" s="126"/>
      <c r="AH149" s="37"/>
      <c r="AI149" s="37" t="s">
        <v>3634</v>
      </c>
    </row>
    <row r="150" spans="1:35" s="19" customFormat="1" ht="76.5" customHeight="1">
      <c r="A150" s="166" t="s">
        <v>2821</v>
      </c>
      <c r="B150" s="153" t="s">
        <v>2244</v>
      </c>
      <c r="C150" s="153" t="s">
        <v>1698</v>
      </c>
      <c r="D150" s="153" t="s">
        <v>2301</v>
      </c>
      <c r="E150" s="170" t="s">
        <v>1929</v>
      </c>
      <c r="F150" s="156"/>
      <c r="G150" s="156"/>
      <c r="H150" s="167" t="s">
        <v>1699</v>
      </c>
      <c r="I150" s="37" t="s">
        <v>1873</v>
      </c>
      <c r="J150" s="37" t="s">
        <v>1859</v>
      </c>
      <c r="K150" s="37" t="s">
        <v>1849</v>
      </c>
      <c r="L150" s="37" t="s">
        <v>1850</v>
      </c>
      <c r="M150" s="37" t="s">
        <v>323</v>
      </c>
      <c r="N150" s="37"/>
      <c r="O150" s="148"/>
      <c r="P150" s="126"/>
      <c r="Q150" s="126"/>
      <c r="R150" s="126"/>
      <c r="S150" s="126"/>
      <c r="T150" s="174"/>
      <c r="U150" s="126"/>
      <c r="V150" s="126"/>
      <c r="W150" s="126"/>
      <c r="X150" s="126"/>
      <c r="Y150" s="126"/>
      <c r="Z150" s="126"/>
      <c r="AA150" s="126"/>
      <c r="AB150" s="174"/>
      <c r="AC150" s="126"/>
      <c r="AD150" s="126"/>
      <c r="AE150" s="174"/>
      <c r="AF150" s="126"/>
      <c r="AG150" s="126"/>
      <c r="AH150" s="37"/>
      <c r="AI150" s="37" t="s">
        <v>3634</v>
      </c>
    </row>
    <row r="151" spans="1:35" s="19" customFormat="1" ht="76.5" customHeight="1">
      <c r="A151" s="87" t="s">
        <v>545</v>
      </c>
      <c r="B151" s="153" t="s">
        <v>2245</v>
      </c>
      <c r="C151" s="153" t="s">
        <v>1700</v>
      </c>
      <c r="D151" s="153" t="s">
        <v>2301</v>
      </c>
      <c r="E151" s="170" t="s">
        <v>1929</v>
      </c>
      <c r="F151" s="37"/>
      <c r="G151" s="37"/>
      <c r="H151" s="167" t="s">
        <v>1701</v>
      </c>
      <c r="I151" s="37" t="s">
        <v>1873</v>
      </c>
      <c r="J151" s="37" t="s">
        <v>1859</v>
      </c>
      <c r="K151" s="37" t="s">
        <v>1849</v>
      </c>
      <c r="L151" s="37" t="s">
        <v>1850</v>
      </c>
      <c r="M151" s="37" t="s">
        <v>323</v>
      </c>
      <c r="N151" s="37"/>
      <c r="O151" s="148"/>
      <c r="P151" s="126"/>
      <c r="Q151" s="126"/>
      <c r="R151" s="126"/>
      <c r="S151" s="126"/>
      <c r="T151" s="126"/>
      <c r="U151" s="126"/>
      <c r="V151" s="126"/>
      <c r="W151" s="126"/>
      <c r="X151" s="126"/>
      <c r="Y151" s="126"/>
      <c r="Z151" s="126"/>
      <c r="AA151" s="126"/>
      <c r="AB151" s="126"/>
      <c r="AC151" s="126"/>
      <c r="AD151" s="126"/>
      <c r="AE151" s="126"/>
      <c r="AF151" s="126"/>
      <c r="AG151" s="126"/>
      <c r="AH151" s="126"/>
      <c r="AI151" s="126" t="s">
        <v>3634</v>
      </c>
    </row>
    <row r="152" spans="1:35" s="19" customFormat="1" ht="76.5" customHeight="1">
      <c r="A152" s="166" t="s">
        <v>546</v>
      </c>
      <c r="B152" s="153" t="s">
        <v>2246</v>
      </c>
      <c r="C152" s="153" t="s">
        <v>243</v>
      </c>
      <c r="D152" s="153" t="s">
        <v>2300</v>
      </c>
      <c r="E152" s="170" t="s">
        <v>1616</v>
      </c>
      <c r="F152" s="156" t="s">
        <v>2637</v>
      </c>
      <c r="G152" s="156"/>
      <c r="H152" s="167" t="s">
        <v>1531</v>
      </c>
      <c r="I152" s="37" t="s">
        <v>1877</v>
      </c>
      <c r="J152" s="37" t="s">
        <v>1859</v>
      </c>
      <c r="K152" s="37" t="s">
        <v>1844</v>
      </c>
      <c r="L152" s="37" t="s">
        <v>1850</v>
      </c>
      <c r="M152" s="37" t="s">
        <v>5</v>
      </c>
      <c r="N152" s="37"/>
      <c r="O152" s="148"/>
      <c r="P152" s="126"/>
      <c r="Q152" s="126"/>
      <c r="R152" s="126"/>
      <c r="S152" s="126"/>
      <c r="T152" s="126"/>
      <c r="U152" s="126"/>
      <c r="V152" s="126"/>
      <c r="W152" s="126"/>
      <c r="X152" s="126"/>
      <c r="Y152" s="126"/>
      <c r="Z152" s="126"/>
      <c r="AA152" s="126"/>
      <c r="AB152" s="126"/>
      <c r="AC152" s="126"/>
      <c r="AD152" s="126"/>
      <c r="AE152" s="126"/>
      <c r="AF152" s="126"/>
      <c r="AG152" s="126"/>
      <c r="AH152" s="126"/>
      <c r="AI152" s="126" t="s">
        <v>3634</v>
      </c>
    </row>
    <row r="153" spans="1:35" s="19" customFormat="1" ht="76.5" customHeight="1">
      <c r="A153" s="166" t="s">
        <v>547</v>
      </c>
      <c r="B153" s="153" t="s">
        <v>2247</v>
      </c>
      <c r="C153" s="153" t="s">
        <v>311</v>
      </c>
      <c r="D153" s="153" t="s">
        <v>2301</v>
      </c>
      <c r="E153" s="170" t="s">
        <v>1909</v>
      </c>
      <c r="F153" s="156"/>
      <c r="G153" s="156"/>
      <c r="H153" s="167" t="s">
        <v>1533</v>
      </c>
      <c r="I153" s="37" t="s">
        <v>1877</v>
      </c>
      <c r="J153" s="37" t="s">
        <v>1859</v>
      </c>
      <c r="K153" s="37" t="s">
        <v>1844</v>
      </c>
      <c r="L153" s="37" t="s">
        <v>1850</v>
      </c>
      <c r="M153" s="37" t="s">
        <v>1717</v>
      </c>
      <c r="N153" s="37"/>
      <c r="O153" s="148"/>
      <c r="P153" s="126"/>
      <c r="Q153" s="126"/>
      <c r="R153" s="126"/>
      <c r="S153" s="126"/>
      <c r="T153" s="126"/>
      <c r="U153" s="126"/>
      <c r="V153" s="126"/>
      <c r="W153" s="126"/>
      <c r="X153" s="126"/>
      <c r="Y153" s="126"/>
      <c r="Z153" s="126"/>
      <c r="AA153" s="126"/>
      <c r="AB153" s="126"/>
      <c r="AC153" s="126"/>
      <c r="AD153" s="126"/>
      <c r="AE153" s="126"/>
      <c r="AF153" s="126"/>
      <c r="AG153" s="126"/>
      <c r="AH153" s="126"/>
      <c r="AI153" s="126" t="s">
        <v>3634</v>
      </c>
    </row>
    <row r="154" spans="1:35" s="19" customFormat="1" ht="76.5" customHeight="1">
      <c r="A154" s="87" t="s">
        <v>548</v>
      </c>
      <c r="B154" s="153" t="s">
        <v>754</v>
      </c>
      <c r="C154" s="153" t="s">
        <v>1017</v>
      </c>
      <c r="D154" s="153" t="s">
        <v>2300</v>
      </c>
      <c r="E154" s="170" t="s">
        <v>1909</v>
      </c>
      <c r="F154" s="156"/>
      <c r="G154" s="156"/>
      <c r="H154" s="167" t="s">
        <v>755</v>
      </c>
      <c r="I154" s="37" t="s">
        <v>1858</v>
      </c>
      <c r="J154" s="37" t="s">
        <v>1859</v>
      </c>
      <c r="K154" s="37" t="s">
        <v>1844</v>
      </c>
      <c r="L154" s="37" t="s">
        <v>1850</v>
      </c>
      <c r="M154" s="37" t="s">
        <v>5</v>
      </c>
      <c r="N154" s="37"/>
      <c r="O154" s="148"/>
      <c r="P154" s="126"/>
      <c r="Q154" s="126"/>
      <c r="R154" s="126"/>
      <c r="S154" s="126"/>
      <c r="T154" s="126"/>
      <c r="U154" s="126"/>
      <c r="V154" s="126"/>
      <c r="W154" s="126"/>
      <c r="X154" s="126"/>
      <c r="Y154" s="126"/>
      <c r="Z154" s="126"/>
      <c r="AA154" s="126"/>
      <c r="AB154" s="126"/>
      <c r="AC154" s="126"/>
      <c r="AD154" s="126"/>
      <c r="AE154" s="126"/>
      <c r="AF154" s="126"/>
      <c r="AG154" s="126"/>
      <c r="AH154" s="126"/>
      <c r="AI154" s="126" t="s">
        <v>3634</v>
      </c>
    </row>
    <row r="155" spans="1:35" s="19" customFormat="1" ht="76.5" customHeight="1">
      <c r="A155" s="166" t="s">
        <v>549</v>
      </c>
      <c r="B155" s="153" t="s">
        <v>100</v>
      </c>
      <c r="C155" s="153" t="s">
        <v>101</v>
      </c>
      <c r="D155" s="153" t="s">
        <v>2301</v>
      </c>
      <c r="E155" s="170" t="s">
        <v>577</v>
      </c>
      <c r="F155" s="156"/>
      <c r="G155" s="156"/>
      <c r="H155" s="167" t="s">
        <v>2316</v>
      </c>
      <c r="I155" s="172" t="s">
        <v>1874</v>
      </c>
      <c r="J155" s="37" t="s">
        <v>1859</v>
      </c>
      <c r="K155" s="37" t="s">
        <v>1849</v>
      </c>
      <c r="L155" s="37" t="s">
        <v>1850</v>
      </c>
      <c r="M155" s="37" t="s">
        <v>5</v>
      </c>
      <c r="N155" s="37" t="s">
        <v>1</v>
      </c>
      <c r="O155" s="148"/>
      <c r="P155" s="126"/>
      <c r="Q155" s="126"/>
      <c r="R155" s="126" t="s">
        <v>1</v>
      </c>
      <c r="S155" s="126"/>
      <c r="T155" s="126"/>
      <c r="U155" s="126"/>
      <c r="V155" s="126"/>
      <c r="W155" s="126"/>
      <c r="X155" s="126"/>
      <c r="Y155" s="126"/>
      <c r="Z155" s="126"/>
      <c r="AA155" s="126"/>
      <c r="AB155" s="126"/>
      <c r="AC155" s="126"/>
      <c r="AD155" s="126"/>
      <c r="AE155" s="126"/>
      <c r="AF155" s="126"/>
      <c r="AG155" s="126"/>
      <c r="AH155" s="126"/>
      <c r="AI155" s="126" t="s">
        <v>3634</v>
      </c>
    </row>
    <row r="156" spans="1:35" s="19" customFormat="1" ht="76.5" customHeight="1">
      <c r="A156" s="87" t="s">
        <v>550</v>
      </c>
      <c r="B156" s="153" t="s">
        <v>1833</v>
      </c>
      <c r="C156" s="153" t="s">
        <v>55</v>
      </c>
      <c r="D156" s="153" t="s">
        <v>2301</v>
      </c>
      <c r="E156" s="170" t="s">
        <v>577</v>
      </c>
      <c r="F156" s="156"/>
      <c r="G156" s="156"/>
      <c r="H156" s="167" t="s">
        <v>2317</v>
      </c>
      <c r="I156" s="172" t="s">
        <v>1874</v>
      </c>
      <c r="J156" s="37" t="s">
        <v>1859</v>
      </c>
      <c r="K156" s="37" t="s">
        <v>1849</v>
      </c>
      <c r="L156" s="37" t="s">
        <v>1850</v>
      </c>
      <c r="M156" s="37" t="s">
        <v>5</v>
      </c>
      <c r="N156" s="37" t="s">
        <v>1</v>
      </c>
      <c r="O156" s="148"/>
      <c r="P156" s="126"/>
      <c r="Q156" s="126"/>
      <c r="R156" s="126"/>
      <c r="S156" s="126"/>
      <c r="T156" s="126"/>
      <c r="U156" s="126"/>
      <c r="V156" s="126"/>
      <c r="W156" s="126"/>
      <c r="X156" s="126"/>
      <c r="Y156" s="126"/>
      <c r="Z156" s="126"/>
      <c r="AA156" s="126"/>
      <c r="AB156" s="126"/>
      <c r="AC156" s="126"/>
      <c r="AD156" s="126"/>
      <c r="AE156" s="126"/>
      <c r="AF156" s="126"/>
      <c r="AG156" s="126"/>
      <c r="AH156" s="126"/>
      <c r="AI156" s="126" t="s">
        <v>3634</v>
      </c>
    </row>
    <row r="157" spans="1:35" s="19" customFormat="1" ht="76.5" customHeight="1">
      <c r="A157" s="87" t="s">
        <v>551</v>
      </c>
      <c r="B157" s="153" t="s">
        <v>1834</v>
      </c>
      <c r="C157" s="153" t="s">
        <v>52</v>
      </c>
      <c r="D157" s="153" t="s">
        <v>2301</v>
      </c>
      <c r="E157" s="170" t="s">
        <v>577</v>
      </c>
      <c r="F157" s="156"/>
      <c r="G157" s="156"/>
      <c r="H157" s="167" t="s">
        <v>2318</v>
      </c>
      <c r="I157" s="37" t="s">
        <v>1874</v>
      </c>
      <c r="J157" s="37" t="s">
        <v>1859</v>
      </c>
      <c r="K157" s="37" t="s">
        <v>1849</v>
      </c>
      <c r="L157" s="37" t="s">
        <v>1850</v>
      </c>
      <c r="M157" s="37" t="s">
        <v>5</v>
      </c>
      <c r="N157" s="37"/>
      <c r="O157" s="148"/>
      <c r="P157" s="126"/>
      <c r="Q157" s="126"/>
      <c r="R157" s="126" t="s">
        <v>1</v>
      </c>
      <c r="S157" s="126"/>
      <c r="T157" s="126"/>
      <c r="U157" s="126"/>
      <c r="V157" s="126"/>
      <c r="W157" s="126"/>
      <c r="X157" s="126"/>
      <c r="Y157" s="126"/>
      <c r="Z157" s="126"/>
      <c r="AA157" s="126"/>
      <c r="AB157" s="126"/>
      <c r="AC157" s="126"/>
      <c r="AD157" s="126"/>
      <c r="AE157" s="126"/>
      <c r="AF157" s="126"/>
      <c r="AG157" s="126"/>
      <c r="AH157" s="126"/>
      <c r="AI157" s="126" t="s">
        <v>3634</v>
      </c>
    </row>
    <row r="158" spans="1:35" s="19" customFormat="1" ht="76.5" customHeight="1">
      <c r="A158" s="166" t="s">
        <v>552</v>
      </c>
      <c r="B158" s="153" t="s">
        <v>1835</v>
      </c>
      <c r="C158" s="153" t="s">
        <v>53</v>
      </c>
      <c r="D158" s="153" t="s">
        <v>2301</v>
      </c>
      <c r="E158" s="170" t="s">
        <v>577</v>
      </c>
      <c r="F158" s="37"/>
      <c r="G158" s="37"/>
      <c r="H158" s="167" t="s">
        <v>2315</v>
      </c>
      <c r="I158" s="37" t="s">
        <v>1874</v>
      </c>
      <c r="J158" s="37" t="s">
        <v>1859</v>
      </c>
      <c r="K158" s="37" t="s">
        <v>1849</v>
      </c>
      <c r="L158" s="37" t="s">
        <v>1850</v>
      </c>
      <c r="M158" s="37" t="s">
        <v>5</v>
      </c>
      <c r="N158" s="37" t="s">
        <v>1</v>
      </c>
      <c r="O158" s="148"/>
      <c r="P158" s="126"/>
      <c r="Q158" s="126"/>
      <c r="R158" s="126" t="s">
        <v>1</v>
      </c>
      <c r="S158" s="126"/>
      <c r="T158" s="126"/>
      <c r="U158" s="126"/>
      <c r="V158" s="126"/>
      <c r="W158" s="126"/>
      <c r="X158" s="126"/>
      <c r="Y158" s="126"/>
      <c r="Z158" s="126"/>
      <c r="AA158" s="126"/>
      <c r="AB158" s="126"/>
      <c r="AC158" s="126"/>
      <c r="AD158" s="126"/>
      <c r="AE158" s="126"/>
      <c r="AF158" s="126"/>
      <c r="AG158" s="126"/>
      <c r="AH158" s="126"/>
      <c r="AI158" s="126" t="s">
        <v>3634</v>
      </c>
    </row>
    <row r="159" spans="1:35" s="19" customFormat="1" ht="76.5" customHeight="1">
      <c r="A159" s="87" t="s">
        <v>345</v>
      </c>
      <c r="B159" s="153" t="s">
        <v>1836</v>
      </c>
      <c r="C159" s="153" t="s">
        <v>49</v>
      </c>
      <c r="D159" s="153" t="s">
        <v>2301</v>
      </c>
      <c r="E159" s="170" t="s">
        <v>577</v>
      </c>
      <c r="F159" s="156"/>
      <c r="G159" s="156"/>
      <c r="H159" s="167" t="s">
        <v>2314</v>
      </c>
      <c r="I159" s="37" t="s">
        <v>1874</v>
      </c>
      <c r="J159" s="37" t="s">
        <v>1859</v>
      </c>
      <c r="K159" s="37" t="s">
        <v>1849</v>
      </c>
      <c r="L159" s="37" t="s">
        <v>1850</v>
      </c>
      <c r="M159" s="37" t="s">
        <v>5</v>
      </c>
      <c r="N159" s="37"/>
      <c r="O159" s="148"/>
      <c r="P159" s="126"/>
      <c r="Q159" s="126"/>
      <c r="R159" s="126"/>
      <c r="S159" s="126"/>
      <c r="T159" s="126"/>
      <c r="U159" s="126"/>
      <c r="V159" s="126"/>
      <c r="W159" s="126"/>
      <c r="X159" s="126"/>
      <c r="Y159" s="126"/>
      <c r="Z159" s="126"/>
      <c r="AA159" s="126"/>
      <c r="AB159" s="126"/>
      <c r="AC159" s="126"/>
      <c r="AD159" s="126"/>
      <c r="AE159" s="126"/>
      <c r="AF159" s="126"/>
      <c r="AG159" s="126"/>
      <c r="AH159" s="126"/>
      <c r="AI159" s="126" t="s">
        <v>3634</v>
      </c>
    </row>
    <row r="160" spans="1:35" s="19" customFormat="1" ht="76.5" customHeight="1">
      <c r="A160" s="166" t="s">
        <v>553</v>
      </c>
      <c r="B160" s="153" t="s">
        <v>1837</v>
      </c>
      <c r="C160" s="153" t="s">
        <v>75</v>
      </c>
      <c r="D160" s="153" t="s">
        <v>2301</v>
      </c>
      <c r="E160" s="170" t="s">
        <v>577</v>
      </c>
      <c r="F160" s="156"/>
      <c r="G160" s="156"/>
      <c r="H160" s="167" t="s">
        <v>2313</v>
      </c>
      <c r="I160" s="37" t="s">
        <v>1874</v>
      </c>
      <c r="J160" s="37" t="s">
        <v>1859</v>
      </c>
      <c r="K160" s="37" t="s">
        <v>1849</v>
      </c>
      <c r="L160" s="37" t="s">
        <v>1850</v>
      </c>
      <c r="M160" s="37" t="s">
        <v>5</v>
      </c>
      <c r="N160" s="37" t="s">
        <v>1</v>
      </c>
      <c r="O160" s="148"/>
      <c r="P160" s="126"/>
      <c r="Q160" s="126"/>
      <c r="R160" s="126"/>
      <c r="S160" s="126"/>
      <c r="T160" s="126"/>
      <c r="U160" s="126"/>
      <c r="V160" s="126"/>
      <c r="W160" s="126"/>
      <c r="X160" s="126"/>
      <c r="Y160" s="126"/>
      <c r="Z160" s="126"/>
      <c r="AA160" s="126"/>
      <c r="AB160" s="126"/>
      <c r="AC160" s="126"/>
      <c r="AD160" s="126"/>
      <c r="AE160" s="126"/>
      <c r="AF160" s="126"/>
      <c r="AG160" s="126"/>
      <c r="AH160" s="126"/>
      <c r="AI160" s="126" t="s">
        <v>3634</v>
      </c>
    </row>
    <row r="161" spans="1:35" s="19" customFormat="1" ht="76.5" customHeight="1">
      <c r="A161" s="87" t="s">
        <v>554</v>
      </c>
      <c r="B161" s="153" t="s">
        <v>1838</v>
      </c>
      <c r="C161" s="153" t="s">
        <v>46</v>
      </c>
      <c r="D161" s="153" t="s">
        <v>2301</v>
      </c>
      <c r="E161" s="170" t="s">
        <v>577</v>
      </c>
      <c r="F161" s="156"/>
      <c r="G161" s="156"/>
      <c r="H161" s="167" t="s">
        <v>2312</v>
      </c>
      <c r="I161" s="37" t="s">
        <v>1874</v>
      </c>
      <c r="J161" s="37" t="s">
        <v>1859</v>
      </c>
      <c r="K161" s="37" t="s">
        <v>1849</v>
      </c>
      <c r="L161" s="37" t="s">
        <v>1850</v>
      </c>
      <c r="M161" s="37" t="s">
        <v>5</v>
      </c>
      <c r="N161" s="37"/>
      <c r="O161" s="148"/>
      <c r="P161" s="126"/>
      <c r="Q161" s="126"/>
      <c r="R161" s="126" t="s">
        <v>1</v>
      </c>
      <c r="S161" s="126"/>
      <c r="T161" s="126"/>
      <c r="U161" s="126"/>
      <c r="V161" s="126"/>
      <c r="W161" s="126"/>
      <c r="X161" s="126"/>
      <c r="Y161" s="126"/>
      <c r="Z161" s="126"/>
      <c r="AA161" s="126"/>
      <c r="AB161" s="126"/>
      <c r="AC161" s="126"/>
      <c r="AD161" s="126"/>
      <c r="AE161" s="126"/>
      <c r="AF161" s="126"/>
      <c r="AG161" s="126"/>
      <c r="AH161" s="126"/>
      <c r="AI161" s="126" t="s">
        <v>3634</v>
      </c>
    </row>
    <row r="162" spans="1:35" s="19" customFormat="1" ht="76.5" customHeight="1">
      <c r="A162" s="177" t="s">
        <v>555</v>
      </c>
      <c r="B162" s="153" t="s">
        <v>2248</v>
      </c>
      <c r="C162" s="153" t="s">
        <v>244</v>
      </c>
      <c r="D162" s="153" t="s">
        <v>2301</v>
      </c>
      <c r="E162" s="170" t="s">
        <v>1616</v>
      </c>
      <c r="F162" s="156"/>
      <c r="G162" s="156"/>
      <c r="H162" s="167" t="s">
        <v>1534</v>
      </c>
      <c r="I162" s="37" t="s">
        <v>1858</v>
      </c>
      <c r="J162" s="37" t="s">
        <v>1848</v>
      </c>
      <c r="K162" s="37" t="s">
        <v>1844</v>
      </c>
      <c r="L162" s="37" t="s">
        <v>1850</v>
      </c>
      <c r="M162" s="37" t="s">
        <v>1717</v>
      </c>
      <c r="N162" s="37" t="s">
        <v>1</v>
      </c>
      <c r="O162" s="148"/>
      <c r="P162" s="126"/>
      <c r="Q162" s="126"/>
      <c r="R162" s="126"/>
      <c r="S162" s="126"/>
      <c r="T162" s="126"/>
      <c r="U162" s="126"/>
      <c r="V162" s="126"/>
      <c r="W162" s="126"/>
      <c r="X162" s="126"/>
      <c r="Y162" s="126"/>
      <c r="Z162" s="126"/>
      <c r="AA162" s="126"/>
      <c r="AB162" s="126"/>
      <c r="AC162" s="126"/>
      <c r="AD162" s="126"/>
      <c r="AE162" s="126"/>
      <c r="AF162" s="126"/>
      <c r="AG162" s="126"/>
      <c r="AH162" s="126"/>
      <c r="AI162" s="126" t="s">
        <v>3634</v>
      </c>
    </row>
    <row r="163" spans="1:35" s="19" customFormat="1" ht="76.5" customHeight="1">
      <c r="A163" s="166" t="s">
        <v>556</v>
      </c>
      <c r="B163" s="153" t="s">
        <v>2319</v>
      </c>
      <c r="C163" s="153" t="s">
        <v>576</v>
      </c>
      <c r="D163" s="153" t="s">
        <v>2301</v>
      </c>
      <c r="E163" s="170" t="s">
        <v>577</v>
      </c>
      <c r="F163" s="156"/>
      <c r="G163" s="156"/>
      <c r="H163" s="167" t="s">
        <v>2320</v>
      </c>
      <c r="I163" s="37" t="s">
        <v>1874</v>
      </c>
      <c r="J163" s="37" t="s">
        <v>1859</v>
      </c>
      <c r="K163" s="37" t="s">
        <v>1849</v>
      </c>
      <c r="L163" s="37" t="s">
        <v>1850</v>
      </c>
      <c r="M163" s="37" t="s">
        <v>5</v>
      </c>
      <c r="N163" s="37" t="s">
        <v>1</v>
      </c>
      <c r="O163" s="148"/>
      <c r="P163" s="126"/>
      <c r="Q163" s="126"/>
      <c r="R163" s="126"/>
      <c r="S163" s="126"/>
      <c r="T163" s="126"/>
      <c r="U163" s="126"/>
      <c r="V163" s="126"/>
      <c r="W163" s="126"/>
      <c r="X163" s="126"/>
      <c r="Y163" s="126"/>
      <c r="Z163" s="126"/>
      <c r="AA163" s="126"/>
      <c r="AB163" s="126"/>
      <c r="AC163" s="126"/>
      <c r="AD163" s="126"/>
      <c r="AE163" s="126"/>
      <c r="AF163" s="126"/>
      <c r="AG163" s="126"/>
      <c r="AH163" s="126"/>
      <c r="AI163" s="126" t="s">
        <v>3634</v>
      </c>
    </row>
    <row r="164" spans="1:35" s="19" customFormat="1" ht="76.5" customHeight="1">
      <c r="A164" s="87" t="s">
        <v>557</v>
      </c>
      <c r="B164" s="153" t="s">
        <v>2249</v>
      </c>
      <c r="C164" s="153" t="s">
        <v>245</v>
      </c>
      <c r="D164" s="153" t="s">
        <v>2301</v>
      </c>
      <c r="E164" s="170" t="s">
        <v>1616</v>
      </c>
      <c r="F164" s="156"/>
      <c r="G164" s="156"/>
      <c r="H164" s="167" t="s">
        <v>1536</v>
      </c>
      <c r="I164" s="37" t="s">
        <v>1858</v>
      </c>
      <c r="J164" s="37" t="s">
        <v>1862</v>
      </c>
      <c r="K164" s="37" t="s">
        <v>1844</v>
      </c>
      <c r="L164" s="37" t="s">
        <v>1850</v>
      </c>
      <c r="M164" s="37" t="s">
        <v>1717</v>
      </c>
      <c r="N164" s="37" t="s">
        <v>1</v>
      </c>
      <c r="O164" s="148"/>
      <c r="P164" s="126"/>
      <c r="Q164" s="126"/>
      <c r="R164" s="126"/>
      <c r="S164" s="126"/>
      <c r="T164" s="126"/>
      <c r="U164" s="126"/>
      <c r="V164" s="126"/>
      <c r="W164" s="126"/>
      <c r="X164" s="126"/>
      <c r="Y164" s="126"/>
      <c r="Z164" s="126"/>
      <c r="AA164" s="126"/>
      <c r="AB164" s="126"/>
      <c r="AC164" s="126"/>
      <c r="AD164" s="126"/>
      <c r="AE164" s="126"/>
      <c r="AF164" s="126"/>
      <c r="AG164" s="126"/>
      <c r="AH164" s="126"/>
      <c r="AI164" s="126" t="s">
        <v>1</v>
      </c>
    </row>
    <row r="165" spans="1:35" s="19" customFormat="1" ht="76.5" customHeight="1">
      <c r="A165" s="166" t="s">
        <v>558</v>
      </c>
      <c r="B165" s="153" t="s">
        <v>2250</v>
      </c>
      <c r="C165" s="153" t="s">
        <v>1831</v>
      </c>
      <c r="D165" s="153" t="s">
        <v>2301</v>
      </c>
      <c r="E165" s="170" t="s">
        <v>1616</v>
      </c>
      <c r="F165" s="159"/>
      <c r="G165" s="159"/>
      <c r="H165" s="167" t="s">
        <v>1830</v>
      </c>
      <c r="I165" s="37" t="s">
        <v>1858</v>
      </c>
      <c r="J165" s="37" t="s">
        <v>1862</v>
      </c>
      <c r="K165" s="37" t="s">
        <v>1844</v>
      </c>
      <c r="L165" s="37" t="s">
        <v>1850</v>
      </c>
      <c r="M165" s="37" t="s">
        <v>1717</v>
      </c>
      <c r="N165" s="37" t="s">
        <v>1</v>
      </c>
      <c r="O165" s="148"/>
      <c r="P165" s="126"/>
      <c r="Q165" s="126"/>
      <c r="R165" s="126"/>
      <c r="S165" s="126"/>
      <c r="T165" s="126"/>
      <c r="U165" s="126"/>
      <c r="V165" s="126"/>
      <c r="W165" s="126"/>
      <c r="X165" s="126"/>
      <c r="Y165" s="126"/>
      <c r="Z165" s="126"/>
      <c r="AA165" s="126"/>
      <c r="AB165" s="126"/>
      <c r="AC165" s="126"/>
      <c r="AD165" s="126"/>
      <c r="AE165" s="126"/>
      <c r="AF165" s="126"/>
      <c r="AG165" s="126"/>
      <c r="AH165" s="126"/>
      <c r="AI165" s="126" t="s">
        <v>3634</v>
      </c>
    </row>
    <row r="166" spans="1:35" s="19" customFormat="1" ht="76.5" customHeight="1">
      <c r="A166" s="166" t="s">
        <v>559</v>
      </c>
      <c r="B166" s="153" t="s">
        <v>2251</v>
      </c>
      <c r="C166" s="153" t="s">
        <v>57</v>
      </c>
      <c r="D166" s="153" t="s">
        <v>2301</v>
      </c>
      <c r="E166" s="170" t="s">
        <v>1616</v>
      </c>
      <c r="F166" s="156"/>
      <c r="G166" s="156"/>
      <c r="H166" s="167" t="s">
        <v>1537</v>
      </c>
      <c r="I166" s="37" t="s">
        <v>1858</v>
      </c>
      <c r="J166" s="37" t="s">
        <v>1862</v>
      </c>
      <c r="K166" s="37" t="s">
        <v>1844</v>
      </c>
      <c r="L166" s="37" t="s">
        <v>1850</v>
      </c>
      <c r="M166" s="37" t="s">
        <v>1717</v>
      </c>
      <c r="N166" s="37" t="s">
        <v>1</v>
      </c>
      <c r="O166" s="148"/>
      <c r="P166" s="126"/>
      <c r="Q166" s="126"/>
      <c r="R166" s="126"/>
      <c r="S166" s="126"/>
      <c r="T166" s="126"/>
      <c r="U166" s="126"/>
      <c r="V166" s="126"/>
      <c r="W166" s="126"/>
      <c r="X166" s="126"/>
      <c r="Y166" s="126"/>
      <c r="Z166" s="126" t="s">
        <v>1</v>
      </c>
      <c r="AA166" s="126"/>
      <c r="AB166" s="126"/>
      <c r="AC166" s="126"/>
      <c r="AD166" s="126"/>
      <c r="AE166" s="126"/>
      <c r="AF166" s="126"/>
      <c r="AG166" s="126"/>
      <c r="AH166" s="126"/>
      <c r="AI166" s="126" t="s">
        <v>3634</v>
      </c>
    </row>
    <row r="167" spans="1:35" s="19" customFormat="1" ht="76.5" customHeight="1">
      <c r="A167" s="87" t="s">
        <v>560</v>
      </c>
      <c r="B167" s="153" t="s">
        <v>2252</v>
      </c>
      <c r="C167" s="153" t="s">
        <v>246</v>
      </c>
      <c r="D167" s="153" t="s">
        <v>2301</v>
      </c>
      <c r="E167" s="170" t="s">
        <v>1616</v>
      </c>
      <c r="F167" s="156"/>
      <c r="G167" s="156"/>
      <c r="H167" s="167" t="s">
        <v>1538</v>
      </c>
      <c r="I167" s="37" t="s">
        <v>1858</v>
      </c>
      <c r="J167" s="37" t="s">
        <v>1862</v>
      </c>
      <c r="K167" s="37" t="s">
        <v>1844</v>
      </c>
      <c r="L167" s="37" t="s">
        <v>1850</v>
      </c>
      <c r="M167" s="37" t="s">
        <v>1717</v>
      </c>
      <c r="N167" s="37" t="s">
        <v>1</v>
      </c>
      <c r="O167" s="148"/>
      <c r="P167" s="126"/>
      <c r="Q167" s="126"/>
      <c r="R167" s="126"/>
      <c r="S167" s="126"/>
      <c r="T167" s="126"/>
      <c r="U167" s="126"/>
      <c r="V167" s="126"/>
      <c r="W167" s="126"/>
      <c r="X167" s="126"/>
      <c r="Y167" s="126"/>
      <c r="Z167" s="126"/>
      <c r="AA167" s="126"/>
      <c r="AB167" s="126"/>
      <c r="AC167" s="126"/>
      <c r="AD167" s="126"/>
      <c r="AE167" s="126"/>
      <c r="AF167" s="126"/>
      <c r="AG167" s="126"/>
      <c r="AH167" s="126"/>
      <c r="AI167" s="126" t="s">
        <v>3634</v>
      </c>
    </row>
    <row r="168" spans="1:35" s="19" customFormat="1" ht="76.5" customHeight="1">
      <c r="A168" s="166" t="s">
        <v>561</v>
      </c>
      <c r="B168" s="153" t="s">
        <v>2948</v>
      </c>
      <c r="C168" s="153" t="s">
        <v>63</v>
      </c>
      <c r="D168" s="153" t="s">
        <v>2300</v>
      </c>
      <c r="E168" s="170" t="s">
        <v>1616</v>
      </c>
      <c r="F168" s="156"/>
      <c r="G168" s="156"/>
      <c r="H168" s="167" t="s">
        <v>1539</v>
      </c>
      <c r="I168" s="37" t="s">
        <v>1858</v>
      </c>
      <c r="J168" s="37" t="s">
        <v>1862</v>
      </c>
      <c r="K168" s="37" t="s">
        <v>1844</v>
      </c>
      <c r="L168" s="37" t="s">
        <v>1850</v>
      </c>
      <c r="M168" s="37" t="s">
        <v>1717</v>
      </c>
      <c r="N168" s="37" t="s">
        <v>1</v>
      </c>
      <c r="O168" s="148"/>
      <c r="P168" s="126"/>
      <c r="Q168" s="126"/>
      <c r="R168" s="126"/>
      <c r="S168" s="126"/>
      <c r="T168" s="126"/>
      <c r="U168" s="126"/>
      <c r="V168" s="126"/>
      <c r="W168" s="126"/>
      <c r="X168" s="126"/>
      <c r="Y168" s="126"/>
      <c r="Z168" s="126" t="s">
        <v>2947</v>
      </c>
      <c r="AA168" s="126"/>
      <c r="AB168" s="126"/>
      <c r="AC168" s="126"/>
      <c r="AD168" s="126"/>
      <c r="AE168" s="126"/>
      <c r="AF168" s="126"/>
      <c r="AG168" s="126"/>
      <c r="AH168" s="126"/>
      <c r="AI168" s="126" t="s">
        <v>3634</v>
      </c>
    </row>
    <row r="169" spans="1:35" s="19" customFormat="1" ht="76.5" customHeight="1">
      <c r="A169" s="87" t="s">
        <v>562</v>
      </c>
      <c r="B169" s="153" t="s">
        <v>721</v>
      </c>
      <c r="C169" s="153" t="s">
        <v>722</v>
      </c>
      <c r="D169" s="153" t="s">
        <v>2301</v>
      </c>
      <c r="E169" s="170" t="s">
        <v>1927</v>
      </c>
      <c r="F169" s="156"/>
      <c r="G169" s="156"/>
      <c r="H169" s="167" t="s">
        <v>1481</v>
      </c>
      <c r="I169" s="37" t="s">
        <v>1858</v>
      </c>
      <c r="J169" s="37" t="s">
        <v>1862</v>
      </c>
      <c r="K169" s="37" t="s">
        <v>1844</v>
      </c>
      <c r="L169" s="37" t="s">
        <v>1882</v>
      </c>
      <c r="M169" s="158" t="s">
        <v>1717</v>
      </c>
      <c r="N169" s="158"/>
      <c r="O169" s="148"/>
      <c r="P169" s="126"/>
      <c r="Q169" s="126"/>
      <c r="R169" s="126"/>
      <c r="S169" s="126"/>
      <c r="T169" s="126"/>
      <c r="U169" s="126"/>
      <c r="V169" s="126"/>
      <c r="W169" s="126"/>
      <c r="X169" s="126"/>
      <c r="Y169" s="126"/>
      <c r="Z169" s="126"/>
      <c r="AA169" s="126"/>
      <c r="AB169" s="126"/>
      <c r="AC169" s="126"/>
      <c r="AD169" s="126"/>
      <c r="AE169" s="126"/>
      <c r="AF169" s="126"/>
      <c r="AG169" s="126"/>
      <c r="AH169" s="126"/>
      <c r="AI169" s="126" t="s">
        <v>3634</v>
      </c>
    </row>
    <row r="170" spans="1:35" s="19" customFormat="1" ht="76.5" customHeight="1">
      <c r="A170" s="166" t="s">
        <v>346</v>
      </c>
      <c r="B170" s="153" t="s">
        <v>2253</v>
      </c>
      <c r="C170" s="153" t="s">
        <v>247</v>
      </c>
      <c r="D170" s="155" t="s">
        <v>2301</v>
      </c>
      <c r="E170" s="170" t="s">
        <v>1616</v>
      </c>
      <c r="F170" s="156"/>
      <c r="G170" s="156"/>
      <c r="H170" s="167" t="s">
        <v>1540</v>
      </c>
      <c r="I170" s="37" t="s">
        <v>1858</v>
      </c>
      <c r="J170" s="37" t="s">
        <v>1848</v>
      </c>
      <c r="K170" s="37" t="s">
        <v>1844</v>
      </c>
      <c r="L170" s="37" t="s">
        <v>1850</v>
      </c>
      <c r="M170" s="37" t="s">
        <v>1717</v>
      </c>
      <c r="N170" s="37" t="s">
        <v>1</v>
      </c>
      <c r="O170" s="148"/>
      <c r="P170" s="126"/>
      <c r="Q170" s="126"/>
      <c r="R170" s="126"/>
      <c r="S170" s="126"/>
      <c r="T170" s="126"/>
      <c r="U170" s="126"/>
      <c r="V170" s="126"/>
      <c r="W170" s="126"/>
      <c r="X170" s="126"/>
      <c r="Y170" s="126"/>
      <c r="Z170" s="126"/>
      <c r="AA170" s="126"/>
      <c r="AB170" s="126"/>
      <c r="AC170" s="126"/>
      <c r="AD170" s="126"/>
      <c r="AE170" s="126"/>
      <c r="AF170" s="126"/>
      <c r="AG170" s="126"/>
      <c r="AH170" s="126"/>
      <c r="AI170" s="126" t="s">
        <v>3634</v>
      </c>
    </row>
    <row r="171" spans="1:35" s="19" customFormat="1" ht="76.5" customHeight="1">
      <c r="A171" s="87" t="s">
        <v>563</v>
      </c>
      <c r="B171" s="153" t="s">
        <v>2254</v>
      </c>
      <c r="C171" s="153" t="s">
        <v>248</v>
      </c>
      <c r="D171" s="154" t="s">
        <v>2301</v>
      </c>
      <c r="E171" s="170" t="s">
        <v>1616</v>
      </c>
      <c r="F171" s="156"/>
      <c r="G171" s="156"/>
      <c r="H171" s="167" t="s">
        <v>1541</v>
      </c>
      <c r="I171" s="37" t="s">
        <v>1858</v>
      </c>
      <c r="J171" s="37" t="s">
        <v>1848</v>
      </c>
      <c r="K171" s="37" t="s">
        <v>1844</v>
      </c>
      <c r="L171" s="37" t="s">
        <v>1850</v>
      </c>
      <c r="M171" s="37" t="s">
        <v>1717</v>
      </c>
      <c r="N171" s="37"/>
      <c r="O171" s="148"/>
      <c r="P171" s="126"/>
      <c r="Q171" s="126"/>
      <c r="R171" s="126"/>
      <c r="S171" s="126"/>
      <c r="T171" s="126"/>
      <c r="U171" s="126"/>
      <c r="V171" s="126"/>
      <c r="W171" s="126"/>
      <c r="X171" s="126"/>
      <c r="Y171" s="126"/>
      <c r="Z171" s="126"/>
      <c r="AA171" s="126"/>
      <c r="AB171" s="126"/>
      <c r="AC171" s="126"/>
      <c r="AD171" s="126"/>
      <c r="AE171" s="126"/>
      <c r="AF171" s="126"/>
      <c r="AG171" s="126"/>
      <c r="AH171" s="126"/>
      <c r="AI171" s="126" t="s">
        <v>3634</v>
      </c>
    </row>
    <row r="172" spans="1:35" s="19" customFormat="1" ht="76.5" customHeight="1">
      <c r="A172" s="166" t="s">
        <v>564</v>
      </c>
      <c r="B172" s="153" t="s">
        <v>756</v>
      </c>
      <c r="C172" s="153" t="s">
        <v>1018</v>
      </c>
      <c r="D172" s="154" t="s">
        <v>2301</v>
      </c>
      <c r="E172" s="170" t="s">
        <v>1634</v>
      </c>
      <c r="F172" s="156"/>
      <c r="G172" s="156"/>
      <c r="H172" s="167" t="s">
        <v>757</v>
      </c>
      <c r="I172" s="37" t="s">
        <v>1846</v>
      </c>
      <c r="J172" s="37" t="s">
        <v>1863</v>
      </c>
      <c r="K172" s="37" t="s">
        <v>1849</v>
      </c>
      <c r="L172" s="37" t="s">
        <v>1850</v>
      </c>
      <c r="M172" s="37" t="s">
        <v>1717</v>
      </c>
      <c r="N172" s="37" t="s">
        <v>1</v>
      </c>
      <c r="O172" s="148"/>
      <c r="P172" s="126"/>
      <c r="Q172" s="126"/>
      <c r="R172" s="126"/>
      <c r="S172" s="126"/>
      <c r="T172" s="126"/>
      <c r="U172" s="126"/>
      <c r="V172" s="126"/>
      <c r="W172" s="126"/>
      <c r="X172" s="126"/>
      <c r="Y172" s="126"/>
      <c r="Z172" s="126"/>
      <c r="AA172" s="126"/>
      <c r="AB172" s="126"/>
      <c r="AC172" s="126"/>
      <c r="AD172" s="126"/>
      <c r="AE172" s="126"/>
      <c r="AF172" s="126"/>
      <c r="AG172" s="126"/>
      <c r="AH172" s="126"/>
      <c r="AI172" s="126" t="s">
        <v>3634</v>
      </c>
    </row>
    <row r="173" spans="1:35" s="19" customFormat="1" ht="76.5" customHeight="1">
      <c r="A173" s="87" t="s">
        <v>565</v>
      </c>
      <c r="B173" s="153" t="s">
        <v>758</v>
      </c>
      <c r="C173" s="153" t="s">
        <v>1019</v>
      </c>
      <c r="D173" s="153" t="s">
        <v>2300</v>
      </c>
      <c r="E173" s="170" t="s">
        <v>1634</v>
      </c>
      <c r="F173" s="156"/>
      <c r="G173" s="156"/>
      <c r="H173" s="167" t="s">
        <v>759</v>
      </c>
      <c r="I173" s="37" t="s">
        <v>1846</v>
      </c>
      <c r="J173" s="37" t="s">
        <v>1863</v>
      </c>
      <c r="K173" s="37" t="s">
        <v>1849</v>
      </c>
      <c r="L173" s="37" t="s">
        <v>1850</v>
      </c>
      <c r="M173" s="37" t="s">
        <v>1717</v>
      </c>
      <c r="N173" s="37" t="s">
        <v>1</v>
      </c>
      <c r="O173" s="148"/>
      <c r="P173" s="126"/>
      <c r="Q173" s="126"/>
      <c r="R173" s="126"/>
      <c r="S173" s="126"/>
      <c r="T173" s="126"/>
      <c r="U173" s="126"/>
      <c r="V173" s="126"/>
      <c r="W173" s="126"/>
      <c r="X173" s="126"/>
      <c r="Y173" s="126"/>
      <c r="Z173" s="126"/>
      <c r="AA173" s="126"/>
      <c r="AB173" s="126"/>
      <c r="AC173" s="126"/>
      <c r="AD173" s="126"/>
      <c r="AE173" s="126"/>
      <c r="AF173" s="126"/>
      <c r="AG173" s="126"/>
      <c r="AH173" s="126"/>
      <c r="AI173" s="126" t="s">
        <v>3634</v>
      </c>
    </row>
    <row r="174" spans="1:35" s="19" customFormat="1" ht="76.5" customHeight="1">
      <c r="A174" s="87" t="s">
        <v>566</v>
      </c>
      <c r="B174" s="153" t="s">
        <v>760</v>
      </c>
      <c r="C174" s="153" t="s">
        <v>1020</v>
      </c>
      <c r="D174" s="153" t="s">
        <v>2301</v>
      </c>
      <c r="E174" s="170" t="s">
        <v>1899</v>
      </c>
      <c r="F174" s="159" t="s">
        <v>2698</v>
      </c>
      <c r="G174" s="159"/>
      <c r="H174" s="167" t="s">
        <v>761</v>
      </c>
      <c r="I174" s="37" t="s">
        <v>1858</v>
      </c>
      <c r="J174" s="37" t="s">
        <v>1872</v>
      </c>
      <c r="K174" s="37" t="s">
        <v>1844</v>
      </c>
      <c r="L174" s="37" t="s">
        <v>1850</v>
      </c>
      <c r="M174" s="37" t="s">
        <v>1717</v>
      </c>
      <c r="N174" s="37" t="s">
        <v>1</v>
      </c>
      <c r="O174" s="148"/>
      <c r="P174" s="126"/>
      <c r="Q174" s="126"/>
      <c r="R174" s="126"/>
      <c r="S174" s="126"/>
      <c r="T174" s="126"/>
      <c r="U174" s="126"/>
      <c r="V174" s="126"/>
      <c r="W174" s="126"/>
      <c r="X174" s="126"/>
      <c r="Y174" s="126"/>
      <c r="Z174" s="126"/>
      <c r="AA174" s="126"/>
      <c r="AB174" s="126"/>
      <c r="AC174" s="126"/>
      <c r="AD174" s="126"/>
      <c r="AE174" s="126"/>
      <c r="AF174" s="126"/>
      <c r="AG174" s="126"/>
      <c r="AH174" s="126"/>
      <c r="AI174" s="126" t="s">
        <v>3634</v>
      </c>
    </row>
    <row r="175" spans="1:35" s="19" customFormat="1" ht="76.5" customHeight="1">
      <c r="A175" s="166" t="s">
        <v>567</v>
      </c>
      <c r="B175" s="153" t="s">
        <v>1315</v>
      </c>
      <c r="C175" s="153" t="s">
        <v>1021</v>
      </c>
      <c r="D175" s="153" t="s">
        <v>2300</v>
      </c>
      <c r="E175" s="170" t="s">
        <v>1925</v>
      </c>
      <c r="F175" s="156" t="s">
        <v>2500</v>
      </c>
      <c r="G175" s="156"/>
      <c r="H175" s="167" t="s">
        <v>1577</v>
      </c>
      <c r="I175" s="37" t="s">
        <v>1883</v>
      </c>
      <c r="J175" s="37" t="s">
        <v>1859</v>
      </c>
      <c r="K175" s="37" t="s">
        <v>1844</v>
      </c>
      <c r="L175" s="37" t="s">
        <v>1854</v>
      </c>
      <c r="M175" s="37" t="s">
        <v>1717</v>
      </c>
      <c r="N175" s="37"/>
      <c r="O175" s="148"/>
      <c r="P175" s="126" t="s">
        <v>3748</v>
      </c>
      <c r="Q175" s="126"/>
      <c r="R175" s="126"/>
      <c r="S175" s="126"/>
      <c r="T175" s="126"/>
      <c r="U175" s="126"/>
      <c r="V175" s="126"/>
      <c r="W175" s="126" t="s">
        <v>1</v>
      </c>
      <c r="X175" s="126"/>
      <c r="Y175" s="126"/>
      <c r="Z175" s="126"/>
      <c r="AA175" s="126"/>
      <c r="AB175" s="126"/>
      <c r="AC175" s="126"/>
      <c r="AD175" s="126"/>
      <c r="AE175" s="126"/>
      <c r="AF175" s="126"/>
      <c r="AG175" s="126"/>
      <c r="AH175" s="126"/>
      <c r="AI175" s="126" t="s">
        <v>3634</v>
      </c>
    </row>
    <row r="176" spans="1:35" s="19" customFormat="1" ht="76.5" customHeight="1">
      <c r="A176" s="87" t="s">
        <v>568</v>
      </c>
      <c r="B176" s="153" t="s">
        <v>2757</v>
      </c>
      <c r="C176" s="153" t="s">
        <v>2756</v>
      </c>
      <c r="D176" s="153" t="s">
        <v>2301</v>
      </c>
      <c r="E176" s="170" t="s">
        <v>2758</v>
      </c>
      <c r="F176" s="159"/>
      <c r="G176" s="159"/>
      <c r="H176" s="167" t="s">
        <v>2759</v>
      </c>
      <c r="I176" s="37" t="s">
        <v>1858</v>
      </c>
      <c r="J176" s="37" t="s">
        <v>1859</v>
      </c>
      <c r="K176" s="37" t="s">
        <v>1849</v>
      </c>
      <c r="L176" s="37" t="s">
        <v>1850</v>
      </c>
      <c r="M176" s="37" t="s">
        <v>5</v>
      </c>
      <c r="N176" s="37"/>
      <c r="O176" s="148"/>
      <c r="P176" s="126"/>
      <c r="Q176" s="126"/>
      <c r="R176" s="126"/>
      <c r="S176" s="126"/>
      <c r="T176" s="126"/>
      <c r="U176" s="126"/>
      <c r="V176" s="126"/>
      <c r="W176" s="126"/>
      <c r="X176" s="126"/>
      <c r="Y176" s="126"/>
      <c r="Z176" s="126"/>
      <c r="AA176" s="126"/>
      <c r="AB176" s="126"/>
      <c r="AC176" s="126"/>
      <c r="AD176" s="126"/>
      <c r="AE176" s="126"/>
      <c r="AF176" s="126"/>
      <c r="AG176" s="126"/>
      <c r="AH176" s="126"/>
      <c r="AI176" s="126" t="s">
        <v>3634</v>
      </c>
    </row>
    <row r="177" spans="1:35" s="19" customFormat="1" ht="76.5" customHeight="1">
      <c r="A177" s="166" t="s">
        <v>569</v>
      </c>
      <c r="B177" s="153" t="s">
        <v>2255</v>
      </c>
      <c r="C177" s="153" t="s">
        <v>249</v>
      </c>
      <c r="D177" s="153" t="s">
        <v>2300</v>
      </c>
      <c r="E177" s="170" t="s">
        <v>1616</v>
      </c>
      <c r="F177" s="159"/>
      <c r="G177" s="159"/>
      <c r="H177" s="167" t="s">
        <v>1542</v>
      </c>
      <c r="I177" s="37" t="s">
        <v>1858</v>
      </c>
      <c r="J177" s="37" t="s">
        <v>1848</v>
      </c>
      <c r="K177" s="37" t="s">
        <v>1849</v>
      </c>
      <c r="L177" s="37" t="s">
        <v>1850</v>
      </c>
      <c r="M177" s="37" t="s">
        <v>5</v>
      </c>
      <c r="N177" s="37" t="s">
        <v>1</v>
      </c>
      <c r="O177" s="148"/>
      <c r="P177" s="126"/>
      <c r="Q177" s="126"/>
      <c r="R177" s="126"/>
      <c r="S177" s="126"/>
      <c r="T177" s="126"/>
      <c r="U177" s="126"/>
      <c r="V177" s="126"/>
      <c r="W177" s="126"/>
      <c r="X177" s="126" t="s">
        <v>2397</v>
      </c>
      <c r="Y177" s="126"/>
      <c r="Z177" s="126" t="s">
        <v>3142</v>
      </c>
      <c r="AA177" s="126"/>
      <c r="AB177" s="126"/>
      <c r="AC177" s="126"/>
      <c r="AD177" s="126"/>
      <c r="AE177" s="126"/>
      <c r="AF177" s="126"/>
      <c r="AG177" s="126"/>
      <c r="AH177" s="126"/>
      <c r="AI177" s="126" t="s">
        <v>3634</v>
      </c>
    </row>
    <row r="178" spans="1:35" s="19" customFormat="1" ht="76.5" customHeight="1">
      <c r="A178" s="87" t="s">
        <v>570</v>
      </c>
      <c r="B178" s="153" t="s">
        <v>2256</v>
      </c>
      <c r="C178" s="153" t="s">
        <v>250</v>
      </c>
      <c r="D178" s="153" t="s">
        <v>2301</v>
      </c>
      <c r="E178" s="170" t="s">
        <v>237</v>
      </c>
      <c r="F178" s="37"/>
      <c r="G178" s="37"/>
      <c r="H178" s="167" t="s">
        <v>1543</v>
      </c>
      <c r="I178" s="37" t="s">
        <v>1858</v>
      </c>
      <c r="J178" s="37" t="s">
        <v>1853</v>
      </c>
      <c r="K178" s="37" t="s">
        <v>1844</v>
      </c>
      <c r="L178" s="37" t="s">
        <v>1845</v>
      </c>
      <c r="M178" s="37" t="s">
        <v>323</v>
      </c>
      <c r="N178" s="37"/>
      <c r="O178" s="148"/>
      <c r="P178" s="126"/>
      <c r="Q178" s="126"/>
      <c r="R178" s="126"/>
      <c r="S178" s="126"/>
      <c r="T178" s="126"/>
      <c r="U178" s="126"/>
      <c r="V178" s="126"/>
      <c r="W178" s="126"/>
      <c r="X178" s="126"/>
      <c r="Y178" s="126"/>
      <c r="Z178" s="126"/>
      <c r="AA178" s="126"/>
      <c r="AB178" s="126"/>
      <c r="AC178" s="126"/>
      <c r="AD178" s="126"/>
      <c r="AE178" s="126"/>
      <c r="AF178" s="126"/>
      <c r="AG178" s="126"/>
      <c r="AH178" s="126"/>
      <c r="AI178" s="126" t="s">
        <v>3634</v>
      </c>
    </row>
    <row r="179" spans="1:35" s="19" customFormat="1" ht="76.5" customHeight="1">
      <c r="A179" s="166" t="s">
        <v>571</v>
      </c>
      <c r="B179" s="153" t="s">
        <v>2283</v>
      </c>
      <c r="C179" s="153" t="s">
        <v>251</v>
      </c>
      <c r="D179" s="153" t="s">
        <v>2301</v>
      </c>
      <c r="E179" s="170" t="s">
        <v>577</v>
      </c>
      <c r="F179" s="156"/>
      <c r="G179" s="156"/>
      <c r="H179" s="167" t="s">
        <v>2321</v>
      </c>
      <c r="I179" s="37" t="s">
        <v>1874</v>
      </c>
      <c r="J179" s="37" t="s">
        <v>1859</v>
      </c>
      <c r="K179" s="37" t="s">
        <v>1849</v>
      </c>
      <c r="L179" s="37" t="s">
        <v>1850</v>
      </c>
      <c r="M179" s="37" t="s">
        <v>5</v>
      </c>
      <c r="N179" s="37"/>
      <c r="O179" s="148"/>
      <c r="P179" s="126"/>
      <c r="Q179" s="126"/>
      <c r="R179" s="126"/>
      <c r="S179" s="126"/>
      <c r="T179" s="126"/>
      <c r="U179" s="126"/>
      <c r="V179" s="126"/>
      <c r="W179" s="126"/>
      <c r="X179" s="126"/>
      <c r="Y179" s="126"/>
      <c r="Z179" s="126" t="s">
        <v>1</v>
      </c>
      <c r="AA179" s="126"/>
      <c r="AB179" s="126"/>
      <c r="AC179" s="126"/>
      <c r="AD179" s="126"/>
      <c r="AE179" s="126"/>
      <c r="AF179" s="126"/>
      <c r="AG179" s="126"/>
      <c r="AH179" s="126"/>
      <c r="AI179" s="126" t="s">
        <v>3634</v>
      </c>
    </row>
    <row r="180" spans="1:35" s="19" customFormat="1" ht="76.5" customHeight="1">
      <c r="A180" s="87" t="s">
        <v>572</v>
      </c>
      <c r="B180" s="153" t="s">
        <v>2284</v>
      </c>
      <c r="C180" s="153" t="s">
        <v>252</v>
      </c>
      <c r="D180" s="155" t="s">
        <v>2300</v>
      </c>
      <c r="E180" s="170" t="s">
        <v>577</v>
      </c>
      <c r="F180" s="159"/>
      <c r="G180" s="159"/>
      <c r="H180" s="167" t="s">
        <v>2322</v>
      </c>
      <c r="I180" s="37" t="s">
        <v>1874</v>
      </c>
      <c r="J180" s="37" t="s">
        <v>1859</v>
      </c>
      <c r="K180" s="37" t="s">
        <v>1849</v>
      </c>
      <c r="L180" s="37" t="s">
        <v>1850</v>
      </c>
      <c r="M180" s="37" t="s">
        <v>5</v>
      </c>
      <c r="N180" s="37"/>
      <c r="O180" s="148"/>
      <c r="P180" s="126"/>
      <c r="Q180" s="126"/>
      <c r="R180" s="126"/>
      <c r="S180" s="126"/>
      <c r="T180" s="126"/>
      <c r="U180" s="126"/>
      <c r="V180" s="126"/>
      <c r="W180" s="126"/>
      <c r="X180" s="126"/>
      <c r="Y180" s="126"/>
      <c r="Z180" s="126" t="s">
        <v>1</v>
      </c>
      <c r="AA180" s="126"/>
      <c r="AB180" s="126"/>
      <c r="AC180" s="126"/>
      <c r="AD180" s="126"/>
      <c r="AE180" s="126"/>
      <c r="AF180" s="126"/>
      <c r="AG180" s="126"/>
      <c r="AH180" s="126"/>
      <c r="AI180" s="126" t="s">
        <v>3634</v>
      </c>
    </row>
    <row r="181" spans="1:35" s="19" customFormat="1" ht="76.5" customHeight="1">
      <c r="A181" s="87" t="s">
        <v>347</v>
      </c>
      <c r="B181" s="153" t="s">
        <v>2323</v>
      </c>
      <c r="C181" s="153" t="s">
        <v>253</v>
      </c>
      <c r="D181" s="155" t="s">
        <v>2301</v>
      </c>
      <c r="E181" s="170" t="s">
        <v>577</v>
      </c>
      <c r="F181" s="157"/>
      <c r="G181" s="157"/>
      <c r="H181" s="167" t="s">
        <v>2324</v>
      </c>
      <c r="I181" s="37" t="s">
        <v>1874</v>
      </c>
      <c r="J181" s="37" t="s">
        <v>1859</v>
      </c>
      <c r="K181" s="37" t="s">
        <v>1849</v>
      </c>
      <c r="L181" s="37" t="s">
        <v>1850</v>
      </c>
      <c r="M181" s="37" t="s">
        <v>5</v>
      </c>
      <c r="N181" s="37"/>
      <c r="O181" s="148"/>
      <c r="P181" s="126"/>
      <c r="Q181" s="126"/>
      <c r="R181" s="126"/>
      <c r="S181" s="126"/>
      <c r="T181" s="126"/>
      <c r="U181" s="126"/>
      <c r="V181" s="126"/>
      <c r="W181" s="126"/>
      <c r="X181" s="126"/>
      <c r="Y181" s="126"/>
      <c r="Z181" s="126" t="s">
        <v>1</v>
      </c>
      <c r="AA181" s="126"/>
      <c r="AB181" s="126"/>
      <c r="AC181" s="126"/>
      <c r="AD181" s="126"/>
      <c r="AE181" s="126"/>
      <c r="AF181" s="126"/>
      <c r="AG181" s="126"/>
      <c r="AH181" s="126"/>
      <c r="AI181" s="126" t="s">
        <v>3634</v>
      </c>
    </row>
    <row r="182" spans="1:35" s="19" customFormat="1" ht="76.5" customHeight="1">
      <c r="A182" s="166" t="s">
        <v>573</v>
      </c>
      <c r="B182" s="153" t="s">
        <v>2257</v>
      </c>
      <c r="C182" s="153" t="s">
        <v>254</v>
      </c>
      <c r="D182" s="153" t="s">
        <v>2301</v>
      </c>
      <c r="E182" s="170" t="s">
        <v>1616</v>
      </c>
      <c r="F182" s="156"/>
      <c r="G182" s="156"/>
      <c r="H182" s="167" t="s">
        <v>1974</v>
      </c>
      <c r="I182" s="37" t="s">
        <v>1858</v>
      </c>
      <c r="J182" s="37" t="s">
        <v>1853</v>
      </c>
      <c r="K182" s="37" t="s">
        <v>1844</v>
      </c>
      <c r="L182" s="37" t="s">
        <v>1850</v>
      </c>
      <c r="M182" s="37" t="s">
        <v>1717</v>
      </c>
      <c r="N182" s="37"/>
      <c r="O182" s="148"/>
      <c r="P182" s="126"/>
      <c r="Q182" s="126"/>
      <c r="R182" s="126"/>
      <c r="S182" s="126"/>
      <c r="T182" s="126"/>
      <c r="U182" s="126"/>
      <c r="V182" s="126"/>
      <c r="W182" s="126"/>
      <c r="X182" s="126"/>
      <c r="Y182" s="126"/>
      <c r="Z182" s="126"/>
      <c r="AA182" s="126"/>
      <c r="AB182" s="126"/>
      <c r="AC182" s="126"/>
      <c r="AD182" s="126"/>
      <c r="AE182" s="126"/>
      <c r="AF182" s="126"/>
      <c r="AG182" s="126"/>
      <c r="AH182" s="126"/>
      <c r="AI182" s="126" t="s">
        <v>3634</v>
      </c>
    </row>
    <row r="183" spans="1:35" s="19" customFormat="1" ht="76.5" customHeight="1">
      <c r="A183" s="177" t="s">
        <v>575</v>
      </c>
      <c r="B183" s="153" t="s">
        <v>2285</v>
      </c>
      <c r="C183" s="153" t="s">
        <v>312</v>
      </c>
      <c r="D183" s="153" t="s">
        <v>2301</v>
      </c>
      <c r="E183" s="170" t="s">
        <v>577</v>
      </c>
      <c r="F183" s="159"/>
      <c r="G183" s="159"/>
      <c r="H183" s="167" t="s">
        <v>2325</v>
      </c>
      <c r="I183" s="37" t="s">
        <v>1874</v>
      </c>
      <c r="J183" s="37" t="s">
        <v>1859</v>
      </c>
      <c r="K183" s="37" t="s">
        <v>1849</v>
      </c>
      <c r="L183" s="37" t="s">
        <v>1850</v>
      </c>
      <c r="M183" s="37" t="s">
        <v>5</v>
      </c>
      <c r="N183" s="37"/>
      <c r="O183" s="148"/>
      <c r="P183" s="126"/>
      <c r="Q183" s="126"/>
      <c r="R183" s="126"/>
      <c r="S183" s="126"/>
      <c r="T183" s="126"/>
      <c r="U183" s="126"/>
      <c r="V183" s="126"/>
      <c r="W183" s="126"/>
      <c r="X183" s="126"/>
      <c r="Y183" s="126"/>
      <c r="Z183" s="126" t="s">
        <v>1</v>
      </c>
      <c r="AA183" s="126"/>
      <c r="AB183" s="126"/>
      <c r="AC183" s="126"/>
      <c r="AD183" s="126"/>
      <c r="AE183" s="126"/>
      <c r="AF183" s="126"/>
      <c r="AG183" s="126"/>
      <c r="AH183" s="126"/>
      <c r="AI183" s="126" t="s">
        <v>3634</v>
      </c>
    </row>
    <row r="184" spans="1:35" s="19" customFormat="1" ht="76.5" customHeight="1">
      <c r="A184" s="177" t="s">
        <v>578</v>
      </c>
      <c r="B184" s="153" t="s">
        <v>2258</v>
      </c>
      <c r="C184" s="153" t="s">
        <v>255</v>
      </c>
      <c r="D184" s="153" t="s">
        <v>2301</v>
      </c>
      <c r="E184" s="170" t="s">
        <v>237</v>
      </c>
      <c r="F184" s="159"/>
      <c r="G184" s="159"/>
      <c r="H184" s="167" t="s">
        <v>1721</v>
      </c>
      <c r="I184" s="37" t="s">
        <v>1858</v>
      </c>
      <c r="J184" s="37" t="s">
        <v>1859</v>
      </c>
      <c r="K184" s="37" t="s">
        <v>1844</v>
      </c>
      <c r="L184" s="37" t="s">
        <v>1850</v>
      </c>
      <c r="M184" s="37" t="s">
        <v>323</v>
      </c>
      <c r="N184" s="37"/>
      <c r="O184" s="148"/>
      <c r="P184" s="126"/>
      <c r="Q184" s="126"/>
      <c r="R184" s="126"/>
      <c r="S184" s="126"/>
      <c r="T184" s="126"/>
      <c r="U184" s="126"/>
      <c r="V184" s="126"/>
      <c r="W184" s="126"/>
      <c r="X184" s="126"/>
      <c r="Y184" s="126"/>
      <c r="Z184" s="126" t="s">
        <v>3883</v>
      </c>
      <c r="AA184" s="126" t="s">
        <v>1941</v>
      </c>
      <c r="AB184" s="126"/>
      <c r="AC184" s="126"/>
      <c r="AD184" s="126"/>
      <c r="AE184" s="126"/>
      <c r="AF184" s="126"/>
      <c r="AG184" s="126"/>
      <c r="AH184" s="126"/>
      <c r="AI184" s="126" t="s">
        <v>3634</v>
      </c>
    </row>
    <row r="185" spans="1:35" s="19" customFormat="1" ht="76.5" customHeight="1">
      <c r="A185" s="87" t="s">
        <v>579</v>
      </c>
      <c r="B185" s="153" t="s">
        <v>2259</v>
      </c>
      <c r="C185" s="153" t="s">
        <v>256</v>
      </c>
      <c r="D185" s="153" t="s">
        <v>2301</v>
      </c>
      <c r="E185" s="170" t="s">
        <v>237</v>
      </c>
      <c r="F185" s="156"/>
      <c r="G185" s="156"/>
      <c r="H185" s="167" t="s">
        <v>1383</v>
      </c>
      <c r="I185" s="37" t="s">
        <v>1858</v>
      </c>
      <c r="J185" s="37" t="s">
        <v>1859</v>
      </c>
      <c r="K185" s="37" t="s">
        <v>1844</v>
      </c>
      <c r="L185" s="37" t="s">
        <v>1850</v>
      </c>
      <c r="M185" s="37" t="s">
        <v>323</v>
      </c>
      <c r="N185" s="37"/>
      <c r="O185" s="148"/>
      <c r="P185" s="126"/>
      <c r="Q185" s="126"/>
      <c r="R185" s="126"/>
      <c r="S185" s="126"/>
      <c r="T185" s="126"/>
      <c r="U185" s="126"/>
      <c r="V185" s="126"/>
      <c r="W185" s="126"/>
      <c r="X185" s="126"/>
      <c r="Y185" s="126"/>
      <c r="Z185" s="126" t="s">
        <v>3884</v>
      </c>
      <c r="AA185" s="126" t="s">
        <v>1942</v>
      </c>
      <c r="AB185" s="126"/>
      <c r="AC185" s="126"/>
      <c r="AD185" s="126"/>
      <c r="AE185" s="126"/>
      <c r="AF185" s="126"/>
      <c r="AG185" s="126"/>
      <c r="AH185" s="126"/>
      <c r="AI185" s="126" t="s">
        <v>3634</v>
      </c>
    </row>
    <row r="186" spans="1:35" s="19" customFormat="1" ht="76.5" customHeight="1">
      <c r="A186" s="177" t="s">
        <v>581</v>
      </c>
      <c r="B186" s="153" t="s">
        <v>2260</v>
      </c>
      <c r="C186" s="153" t="s">
        <v>257</v>
      </c>
      <c r="D186" s="153" t="s">
        <v>2301</v>
      </c>
      <c r="E186" s="170" t="s">
        <v>237</v>
      </c>
      <c r="F186" s="156"/>
      <c r="G186" s="181"/>
      <c r="H186" s="167" t="s">
        <v>1384</v>
      </c>
      <c r="I186" s="37" t="s">
        <v>1858</v>
      </c>
      <c r="J186" s="37" t="s">
        <v>1859</v>
      </c>
      <c r="K186" s="37" t="s">
        <v>1844</v>
      </c>
      <c r="L186" s="37" t="s">
        <v>1850</v>
      </c>
      <c r="M186" s="37" t="s">
        <v>323</v>
      </c>
      <c r="N186" s="37"/>
      <c r="O186" s="148"/>
      <c r="P186" s="126"/>
      <c r="Q186" s="126"/>
      <c r="R186" s="126"/>
      <c r="S186" s="126"/>
      <c r="T186" s="126"/>
      <c r="U186" s="126"/>
      <c r="V186" s="126"/>
      <c r="W186" s="126"/>
      <c r="X186" s="126"/>
      <c r="Y186" s="126"/>
      <c r="Z186" s="126"/>
      <c r="AA186" s="126"/>
      <c r="AB186" s="126"/>
      <c r="AC186" s="126"/>
      <c r="AD186" s="126"/>
      <c r="AE186" s="126"/>
      <c r="AF186" s="126"/>
      <c r="AG186" s="126"/>
      <c r="AH186" s="126"/>
      <c r="AI186" s="126" t="s">
        <v>3634</v>
      </c>
    </row>
    <row r="187" spans="1:35" s="19" customFormat="1" ht="76.5" customHeight="1">
      <c r="A187" s="166" t="s">
        <v>627</v>
      </c>
      <c r="B187" s="153" t="s">
        <v>2261</v>
      </c>
      <c r="C187" s="153" t="s">
        <v>313</v>
      </c>
      <c r="D187" s="153" t="s">
        <v>2301</v>
      </c>
      <c r="E187" s="170" t="s">
        <v>237</v>
      </c>
      <c r="F187" s="159"/>
      <c r="G187" s="159"/>
      <c r="H187" s="167" t="s">
        <v>1385</v>
      </c>
      <c r="I187" s="37" t="s">
        <v>1858</v>
      </c>
      <c r="J187" s="37" t="s">
        <v>1859</v>
      </c>
      <c r="K187" s="37" t="s">
        <v>1844</v>
      </c>
      <c r="L187" s="37" t="s">
        <v>1850</v>
      </c>
      <c r="M187" s="37" t="s">
        <v>1717</v>
      </c>
      <c r="N187" s="37"/>
      <c r="O187" s="148"/>
      <c r="P187" s="126"/>
      <c r="Q187" s="126"/>
      <c r="R187" s="126"/>
      <c r="S187" s="126"/>
      <c r="T187" s="126"/>
      <c r="U187" s="126"/>
      <c r="V187" s="126"/>
      <c r="W187" s="126"/>
      <c r="X187" s="126"/>
      <c r="Y187" s="126"/>
      <c r="Z187" s="126"/>
      <c r="AA187" s="126"/>
      <c r="AB187" s="126"/>
      <c r="AC187" s="126"/>
      <c r="AD187" s="126"/>
      <c r="AE187" s="126"/>
      <c r="AF187" s="126"/>
      <c r="AG187" s="126"/>
      <c r="AH187" s="126"/>
      <c r="AI187" s="126" t="s">
        <v>3634</v>
      </c>
    </row>
    <row r="188" spans="1:35" s="19" customFormat="1" ht="76.5" customHeight="1">
      <c r="A188" s="166" t="s">
        <v>628</v>
      </c>
      <c r="B188" s="153" t="s">
        <v>2262</v>
      </c>
      <c r="C188" s="153" t="s">
        <v>314</v>
      </c>
      <c r="D188" s="153" t="s">
        <v>2301</v>
      </c>
      <c r="E188" s="170" t="s">
        <v>237</v>
      </c>
      <c r="F188" s="159"/>
      <c r="G188" s="159"/>
      <c r="H188" s="167" t="s">
        <v>1386</v>
      </c>
      <c r="I188" s="37" t="s">
        <v>1858</v>
      </c>
      <c r="J188" s="37" t="s">
        <v>1859</v>
      </c>
      <c r="K188" s="37" t="s">
        <v>1844</v>
      </c>
      <c r="L188" s="37" t="s">
        <v>1850</v>
      </c>
      <c r="M188" s="37" t="s">
        <v>1717</v>
      </c>
      <c r="N188" s="37"/>
      <c r="O188" s="148"/>
      <c r="P188" s="126"/>
      <c r="Q188" s="126"/>
      <c r="R188" s="126"/>
      <c r="S188" s="126"/>
      <c r="T188" s="126"/>
      <c r="U188" s="126"/>
      <c r="V188" s="126"/>
      <c r="W188" s="126"/>
      <c r="X188" s="126"/>
      <c r="Y188" s="126"/>
      <c r="Z188" s="126"/>
      <c r="AA188" s="126"/>
      <c r="AB188" s="126"/>
      <c r="AC188" s="126"/>
      <c r="AD188" s="126"/>
      <c r="AE188" s="126"/>
      <c r="AF188" s="126"/>
      <c r="AG188" s="126"/>
      <c r="AH188" s="126"/>
      <c r="AI188" s="126" t="s">
        <v>3634</v>
      </c>
    </row>
    <row r="189" spans="1:35" s="19" customFormat="1" ht="76.5" customHeight="1">
      <c r="A189" s="166" t="s">
        <v>629</v>
      </c>
      <c r="B189" s="153" t="s">
        <v>2286</v>
      </c>
      <c r="C189" s="153" t="s">
        <v>315</v>
      </c>
      <c r="D189" s="153" t="s">
        <v>2301</v>
      </c>
      <c r="E189" s="170" t="s">
        <v>237</v>
      </c>
      <c r="F189" s="159"/>
      <c r="G189" s="159"/>
      <c r="H189" s="167" t="s">
        <v>1387</v>
      </c>
      <c r="I189" s="37" t="s">
        <v>1858</v>
      </c>
      <c r="J189" s="37" t="s">
        <v>1859</v>
      </c>
      <c r="K189" s="37" t="s">
        <v>1849</v>
      </c>
      <c r="L189" s="37" t="s">
        <v>1850</v>
      </c>
      <c r="M189" s="37" t="s">
        <v>1717</v>
      </c>
      <c r="N189" s="37"/>
      <c r="O189" s="148"/>
      <c r="P189" s="126"/>
      <c r="Q189" s="126"/>
      <c r="R189" s="126"/>
      <c r="S189" s="126"/>
      <c r="T189" s="126"/>
      <c r="U189" s="126"/>
      <c r="V189" s="126"/>
      <c r="W189" s="126"/>
      <c r="X189" s="126"/>
      <c r="Y189" s="126"/>
      <c r="Z189" s="126" t="s">
        <v>1</v>
      </c>
      <c r="AA189" s="126" t="s">
        <v>3765</v>
      </c>
      <c r="AB189" s="126"/>
      <c r="AC189" s="126"/>
      <c r="AD189" s="126"/>
      <c r="AE189" s="126"/>
      <c r="AF189" s="126"/>
      <c r="AG189" s="126"/>
      <c r="AH189" s="126"/>
      <c r="AI189" s="126" t="s">
        <v>3634</v>
      </c>
    </row>
    <row r="190" spans="1:35" s="19" customFormat="1" ht="76.5" customHeight="1">
      <c r="A190" s="87" t="s">
        <v>630</v>
      </c>
      <c r="B190" s="153" t="s">
        <v>762</v>
      </c>
      <c r="C190" s="153" t="s">
        <v>1022</v>
      </c>
      <c r="D190" s="153" t="s">
        <v>2301</v>
      </c>
      <c r="E190" s="170" t="s">
        <v>1909</v>
      </c>
      <c r="F190" s="159" t="s">
        <v>2575</v>
      </c>
      <c r="G190" s="159"/>
      <c r="H190" s="167" t="s">
        <v>763</v>
      </c>
      <c r="I190" s="37" t="s">
        <v>1846</v>
      </c>
      <c r="J190" s="37" t="s">
        <v>1852</v>
      </c>
      <c r="K190" s="37" t="s">
        <v>1844</v>
      </c>
      <c r="L190" s="37" t="s">
        <v>1850</v>
      </c>
      <c r="M190" s="37" t="s">
        <v>323</v>
      </c>
      <c r="N190" s="37" t="s">
        <v>1</v>
      </c>
      <c r="O190" s="148"/>
      <c r="P190" s="126"/>
      <c r="Q190" s="126"/>
      <c r="R190" s="126"/>
      <c r="S190" s="126"/>
      <c r="T190" s="126"/>
      <c r="U190" s="126"/>
      <c r="V190" s="126"/>
      <c r="W190" s="126"/>
      <c r="X190" s="126"/>
      <c r="Y190" s="126"/>
      <c r="Z190" s="126"/>
      <c r="AA190" s="126"/>
      <c r="AB190" s="126"/>
      <c r="AC190" s="126"/>
      <c r="AD190" s="126"/>
      <c r="AE190" s="126"/>
      <c r="AF190" s="126"/>
      <c r="AG190" s="126"/>
      <c r="AH190" s="126"/>
      <c r="AI190" s="126" t="s">
        <v>3634</v>
      </c>
    </row>
    <row r="191" spans="1:35" s="19" customFormat="1" ht="76.5" customHeight="1">
      <c r="A191" s="166" t="s">
        <v>631</v>
      </c>
      <c r="B191" s="153" t="s">
        <v>764</v>
      </c>
      <c r="C191" s="153" t="s">
        <v>1023</v>
      </c>
      <c r="D191" s="153" t="s">
        <v>2301</v>
      </c>
      <c r="E191" s="170" t="s">
        <v>1909</v>
      </c>
      <c r="F191" s="156" t="s">
        <v>2576</v>
      </c>
      <c r="G191" s="156"/>
      <c r="H191" s="167" t="s">
        <v>765</v>
      </c>
      <c r="I191" s="37" t="s">
        <v>1846</v>
      </c>
      <c r="J191" s="37" t="s">
        <v>1852</v>
      </c>
      <c r="K191" s="37" t="s">
        <v>1844</v>
      </c>
      <c r="L191" s="37" t="s">
        <v>1850</v>
      </c>
      <c r="M191" s="37" t="s">
        <v>323</v>
      </c>
      <c r="N191" s="37" t="s">
        <v>1</v>
      </c>
      <c r="O191" s="148"/>
      <c r="P191" s="126"/>
      <c r="Q191" s="126"/>
      <c r="R191" s="126"/>
      <c r="S191" s="37"/>
      <c r="T191" s="126"/>
      <c r="U191" s="126"/>
      <c r="V191" s="126"/>
      <c r="W191" s="126"/>
      <c r="X191" s="126"/>
      <c r="Y191" s="126"/>
      <c r="Z191" s="126"/>
      <c r="AA191" s="37"/>
      <c r="AB191" s="126"/>
      <c r="AC191" s="37"/>
      <c r="AD191" s="37"/>
      <c r="AE191" s="126"/>
      <c r="AF191" s="126"/>
      <c r="AG191" s="37"/>
      <c r="AH191" s="36"/>
      <c r="AI191" s="36" t="s">
        <v>3634</v>
      </c>
    </row>
    <row r="192" spans="1:35" s="19" customFormat="1" ht="76.5" customHeight="1">
      <c r="A192" s="87" t="s">
        <v>348</v>
      </c>
      <c r="B192" s="153" t="s">
        <v>766</v>
      </c>
      <c r="C192" s="153" t="s">
        <v>1024</v>
      </c>
      <c r="D192" s="155" t="s">
        <v>2301</v>
      </c>
      <c r="E192" s="170" t="s">
        <v>1909</v>
      </c>
      <c r="F192" s="156" t="s">
        <v>2573</v>
      </c>
      <c r="G192" s="156"/>
      <c r="H192" s="167" t="s">
        <v>767</v>
      </c>
      <c r="I192" s="37" t="s">
        <v>1846</v>
      </c>
      <c r="J192" s="37" t="s">
        <v>1852</v>
      </c>
      <c r="K192" s="37" t="s">
        <v>1844</v>
      </c>
      <c r="L192" s="37" t="s">
        <v>1850</v>
      </c>
      <c r="M192" s="37" t="s">
        <v>1717</v>
      </c>
      <c r="N192" s="37" t="s">
        <v>1</v>
      </c>
      <c r="O192" s="148"/>
      <c r="P192" s="126"/>
      <c r="Q192" s="126"/>
      <c r="R192" s="126"/>
      <c r="S192" s="126"/>
      <c r="T192" s="126"/>
      <c r="U192" s="126"/>
      <c r="V192" s="126"/>
      <c r="W192" s="126"/>
      <c r="X192" s="126"/>
      <c r="Y192" s="126"/>
      <c r="Z192" s="126"/>
      <c r="AA192" s="126"/>
      <c r="AB192" s="126"/>
      <c r="AC192" s="126"/>
      <c r="AD192" s="126"/>
      <c r="AE192" s="126"/>
      <c r="AF192" s="126"/>
      <c r="AG192" s="126"/>
      <c r="AH192" s="126"/>
      <c r="AI192" s="126" t="s">
        <v>3634</v>
      </c>
    </row>
    <row r="193" spans="1:35" s="19" customFormat="1" ht="76.5" customHeight="1">
      <c r="A193" s="166" t="s">
        <v>632</v>
      </c>
      <c r="B193" s="153" t="s">
        <v>768</v>
      </c>
      <c r="C193" s="153" t="s">
        <v>1025</v>
      </c>
      <c r="D193" s="153" t="s">
        <v>2301</v>
      </c>
      <c r="E193" s="170" t="s">
        <v>1909</v>
      </c>
      <c r="F193" s="156" t="s">
        <v>2574</v>
      </c>
      <c r="G193" s="156"/>
      <c r="H193" s="167" t="s">
        <v>769</v>
      </c>
      <c r="I193" s="37" t="s">
        <v>1846</v>
      </c>
      <c r="J193" s="37" t="s">
        <v>1852</v>
      </c>
      <c r="K193" s="37" t="s">
        <v>1844</v>
      </c>
      <c r="L193" s="37" t="s">
        <v>1850</v>
      </c>
      <c r="M193" s="37" t="s">
        <v>1717</v>
      </c>
      <c r="N193" s="37" t="s">
        <v>1</v>
      </c>
      <c r="O193" s="148"/>
      <c r="P193" s="126"/>
      <c r="Q193" s="126"/>
      <c r="R193" s="126"/>
      <c r="S193" s="126"/>
      <c r="T193" s="126"/>
      <c r="U193" s="126"/>
      <c r="V193" s="126"/>
      <c r="W193" s="126"/>
      <c r="X193" s="126"/>
      <c r="Y193" s="126"/>
      <c r="Z193" s="126"/>
      <c r="AA193" s="126"/>
      <c r="AB193" s="126"/>
      <c r="AC193" s="126"/>
      <c r="AD193" s="126"/>
      <c r="AE193" s="126"/>
      <c r="AF193" s="126"/>
      <c r="AG193" s="126"/>
      <c r="AH193" s="126"/>
      <c r="AI193" s="126" t="s">
        <v>3634</v>
      </c>
    </row>
    <row r="194" spans="1:35" s="19" customFormat="1" ht="76.5" customHeight="1">
      <c r="A194" s="87" t="s">
        <v>633</v>
      </c>
      <c r="B194" s="153" t="s">
        <v>2806</v>
      </c>
      <c r="C194" s="153" t="s">
        <v>1026</v>
      </c>
      <c r="D194" s="153" t="s">
        <v>2301</v>
      </c>
      <c r="E194" s="170" t="s">
        <v>1931</v>
      </c>
      <c r="F194" s="156" t="s">
        <v>2608</v>
      </c>
      <c r="G194" s="156"/>
      <c r="H194" s="167" t="s">
        <v>1240</v>
      </c>
      <c r="I194" s="37" t="s">
        <v>1846</v>
      </c>
      <c r="J194" s="37" t="s">
        <v>1852</v>
      </c>
      <c r="K194" s="37" t="s">
        <v>1844</v>
      </c>
      <c r="L194" s="37" t="s">
        <v>1882</v>
      </c>
      <c r="M194" s="37" t="s">
        <v>1717</v>
      </c>
      <c r="N194" s="37" t="s">
        <v>1</v>
      </c>
      <c r="O194" s="148"/>
      <c r="P194" s="126"/>
      <c r="Q194" s="126"/>
      <c r="R194" s="126"/>
      <c r="S194" s="126"/>
      <c r="T194" s="126"/>
      <c r="U194" s="126"/>
      <c r="V194" s="126"/>
      <c r="W194" s="126"/>
      <c r="X194" s="126"/>
      <c r="Y194" s="126"/>
      <c r="Z194" s="126"/>
      <c r="AA194" s="126"/>
      <c r="AB194" s="126"/>
      <c r="AC194" s="126"/>
      <c r="AD194" s="126"/>
      <c r="AE194" s="126"/>
      <c r="AF194" s="126"/>
      <c r="AG194" s="126"/>
      <c r="AH194" s="126"/>
      <c r="AI194" s="126" t="s">
        <v>3634</v>
      </c>
    </row>
    <row r="195" spans="1:35" s="19" customFormat="1" ht="76.5" customHeight="1">
      <c r="A195" s="166" t="s">
        <v>634</v>
      </c>
      <c r="B195" s="153" t="s">
        <v>3034</v>
      </c>
      <c r="C195" s="153" t="s">
        <v>1027</v>
      </c>
      <c r="D195" s="153" t="s">
        <v>2300</v>
      </c>
      <c r="E195" s="170" t="s">
        <v>1909</v>
      </c>
      <c r="F195" s="156" t="s">
        <v>2606</v>
      </c>
      <c r="G195" s="156"/>
      <c r="H195" s="167" t="s">
        <v>1239</v>
      </c>
      <c r="I195" s="37" t="s">
        <v>1846</v>
      </c>
      <c r="J195" s="37" t="s">
        <v>1852</v>
      </c>
      <c r="K195" s="37" t="s">
        <v>1844</v>
      </c>
      <c r="L195" s="37" t="s">
        <v>1882</v>
      </c>
      <c r="M195" s="37" t="s">
        <v>1717</v>
      </c>
      <c r="N195" s="37" t="s">
        <v>1</v>
      </c>
      <c r="O195" s="148"/>
      <c r="P195" s="126"/>
      <c r="Q195" s="126"/>
      <c r="R195" s="126"/>
      <c r="S195" s="126"/>
      <c r="T195" s="126"/>
      <c r="U195" s="126"/>
      <c r="V195" s="126"/>
      <c r="W195" s="126" t="s">
        <v>1</v>
      </c>
      <c r="X195" s="126"/>
      <c r="Y195" s="126"/>
      <c r="Z195" s="126" t="s">
        <v>1</v>
      </c>
      <c r="AA195" s="126"/>
      <c r="AB195" s="126"/>
      <c r="AC195" s="126"/>
      <c r="AD195" s="126"/>
      <c r="AE195" s="126"/>
      <c r="AF195" s="126"/>
      <c r="AG195" s="126"/>
      <c r="AH195" s="126"/>
      <c r="AI195" s="126" t="s">
        <v>3634</v>
      </c>
    </row>
    <row r="196" spans="1:35" s="19" customFormat="1" ht="76.5" customHeight="1">
      <c r="A196" s="87" t="s">
        <v>635</v>
      </c>
      <c r="B196" s="153" t="s">
        <v>2807</v>
      </c>
      <c r="C196" s="153" t="s">
        <v>3033</v>
      </c>
      <c r="D196" s="153" t="s">
        <v>2300</v>
      </c>
      <c r="E196" s="170" t="s">
        <v>1909</v>
      </c>
      <c r="F196" s="156" t="s">
        <v>2607</v>
      </c>
      <c r="G196" s="156" t="s">
        <v>3885</v>
      </c>
      <c r="H196" s="167" t="s">
        <v>1388</v>
      </c>
      <c r="I196" s="37" t="s">
        <v>1846</v>
      </c>
      <c r="J196" s="37" t="s">
        <v>1852</v>
      </c>
      <c r="K196" s="37" t="s">
        <v>1844</v>
      </c>
      <c r="L196" s="37" t="s">
        <v>1882</v>
      </c>
      <c r="M196" s="37" t="s">
        <v>1717</v>
      </c>
      <c r="N196" s="37" t="s">
        <v>1</v>
      </c>
      <c r="O196" s="148"/>
      <c r="P196" s="126"/>
      <c r="Q196" s="126"/>
      <c r="R196" s="126"/>
      <c r="S196" s="126" t="s">
        <v>3114</v>
      </c>
      <c r="T196" s="126"/>
      <c r="U196" s="126"/>
      <c r="V196" s="126"/>
      <c r="W196" s="126" t="s">
        <v>1</v>
      </c>
      <c r="X196" s="126" t="s">
        <v>3414</v>
      </c>
      <c r="Y196" s="126"/>
      <c r="Z196" s="126"/>
      <c r="AA196" s="126"/>
      <c r="AB196" s="126"/>
      <c r="AC196" s="126"/>
      <c r="AD196" s="126"/>
      <c r="AE196" s="126"/>
      <c r="AF196" s="126"/>
      <c r="AG196" s="126"/>
      <c r="AH196" s="126"/>
      <c r="AI196" s="126" t="s">
        <v>3634</v>
      </c>
    </row>
    <row r="197" spans="1:35" s="19" customFormat="1" ht="76.5" customHeight="1">
      <c r="A197" s="166" t="s">
        <v>636</v>
      </c>
      <c r="B197" s="153" t="s">
        <v>1937</v>
      </c>
      <c r="C197" s="153" t="s">
        <v>92</v>
      </c>
      <c r="D197" s="153" t="s">
        <v>2301</v>
      </c>
      <c r="E197" s="170" t="s">
        <v>1909</v>
      </c>
      <c r="F197" s="156"/>
      <c r="G197" s="156"/>
      <c r="H197" s="167" t="s">
        <v>1389</v>
      </c>
      <c r="I197" s="37" t="s">
        <v>1846</v>
      </c>
      <c r="J197" s="37" t="s">
        <v>1852</v>
      </c>
      <c r="K197" s="37" t="s">
        <v>1844</v>
      </c>
      <c r="L197" s="37" t="s">
        <v>1850</v>
      </c>
      <c r="M197" s="37" t="s">
        <v>1717</v>
      </c>
      <c r="N197" s="37" t="s">
        <v>1</v>
      </c>
      <c r="O197" s="148"/>
      <c r="P197" s="126"/>
      <c r="Q197" s="126"/>
      <c r="R197" s="126"/>
      <c r="S197" s="126"/>
      <c r="T197" s="126"/>
      <c r="U197" s="126"/>
      <c r="V197" s="126"/>
      <c r="W197" s="126"/>
      <c r="X197" s="126"/>
      <c r="Y197" s="126"/>
      <c r="Z197" s="126"/>
      <c r="AA197" s="126"/>
      <c r="AB197" s="126"/>
      <c r="AC197" s="126"/>
      <c r="AD197" s="126"/>
      <c r="AE197" s="126"/>
      <c r="AF197" s="126"/>
      <c r="AG197" s="126"/>
      <c r="AH197" s="126"/>
      <c r="AI197" s="126" t="s">
        <v>3634</v>
      </c>
    </row>
    <row r="198" spans="1:35" s="19" customFormat="1" ht="76.5" customHeight="1">
      <c r="A198" s="87" t="s">
        <v>637</v>
      </c>
      <c r="B198" s="153" t="s">
        <v>770</v>
      </c>
      <c r="C198" s="153" t="s">
        <v>1028</v>
      </c>
      <c r="D198" s="153" t="s">
        <v>2301</v>
      </c>
      <c r="E198" s="170" t="s">
        <v>1909</v>
      </c>
      <c r="F198" s="156"/>
      <c r="G198" s="156"/>
      <c r="H198" s="167" t="s">
        <v>771</v>
      </c>
      <c r="I198" s="37" t="s">
        <v>1846</v>
      </c>
      <c r="J198" s="37" t="s">
        <v>1852</v>
      </c>
      <c r="K198" s="37" t="s">
        <v>1844</v>
      </c>
      <c r="L198" s="37" t="s">
        <v>1882</v>
      </c>
      <c r="M198" s="37" t="s">
        <v>1717</v>
      </c>
      <c r="N198" s="37" t="s">
        <v>1</v>
      </c>
      <c r="O198" s="148"/>
      <c r="P198" s="126"/>
      <c r="Q198" s="126"/>
      <c r="R198" s="126"/>
      <c r="S198" s="126"/>
      <c r="T198" s="126"/>
      <c r="U198" s="126"/>
      <c r="V198" s="126"/>
      <c r="W198" s="126"/>
      <c r="X198" s="126"/>
      <c r="Y198" s="126"/>
      <c r="Z198" s="126"/>
      <c r="AA198" s="126"/>
      <c r="AB198" s="126" t="s">
        <v>1</v>
      </c>
      <c r="AC198" s="126"/>
      <c r="AD198" s="126"/>
      <c r="AE198" s="126"/>
      <c r="AF198" s="126"/>
      <c r="AG198" s="126"/>
      <c r="AH198" s="126"/>
      <c r="AI198" s="126" t="s">
        <v>3634</v>
      </c>
    </row>
    <row r="199" spans="1:35" s="19" customFormat="1" ht="76.5" customHeight="1">
      <c r="A199" s="166" t="s">
        <v>638</v>
      </c>
      <c r="B199" s="153" t="s">
        <v>2011</v>
      </c>
      <c r="C199" s="153" t="s">
        <v>91</v>
      </c>
      <c r="D199" s="153" t="s">
        <v>2301</v>
      </c>
      <c r="E199" s="170" t="s">
        <v>1909</v>
      </c>
      <c r="F199" s="156"/>
      <c r="G199" s="156"/>
      <c r="H199" s="167" t="s">
        <v>1390</v>
      </c>
      <c r="I199" s="37" t="s">
        <v>1846</v>
      </c>
      <c r="J199" s="37" t="s">
        <v>1852</v>
      </c>
      <c r="K199" s="37" t="s">
        <v>1844</v>
      </c>
      <c r="L199" s="37" t="s">
        <v>1850</v>
      </c>
      <c r="M199" s="37" t="s">
        <v>1717</v>
      </c>
      <c r="N199" s="37" t="s">
        <v>1</v>
      </c>
      <c r="O199" s="148"/>
      <c r="P199" s="126"/>
      <c r="Q199" s="126"/>
      <c r="R199" s="126"/>
      <c r="S199" s="126"/>
      <c r="T199" s="126"/>
      <c r="U199" s="126"/>
      <c r="V199" s="126"/>
      <c r="W199" s="126"/>
      <c r="X199" s="126"/>
      <c r="Y199" s="126"/>
      <c r="Z199" s="126"/>
      <c r="AA199" s="126"/>
      <c r="AB199" s="126"/>
      <c r="AC199" s="126"/>
      <c r="AD199" s="126"/>
      <c r="AE199" s="126"/>
      <c r="AF199" s="126"/>
      <c r="AG199" s="126"/>
      <c r="AH199" s="126"/>
      <c r="AI199" s="126" t="s">
        <v>3634</v>
      </c>
    </row>
    <row r="200" spans="1:35" s="19" customFormat="1" ht="76.5" customHeight="1">
      <c r="A200" s="87" t="s">
        <v>639</v>
      </c>
      <c r="B200" s="153" t="s">
        <v>2808</v>
      </c>
      <c r="C200" s="153" t="s">
        <v>87</v>
      </c>
      <c r="D200" s="153" t="s">
        <v>2301</v>
      </c>
      <c r="E200" s="170" t="s">
        <v>1909</v>
      </c>
      <c r="F200" s="156" t="s">
        <v>2662</v>
      </c>
      <c r="G200" s="156" t="s">
        <v>3886</v>
      </c>
      <c r="H200" s="167" t="s">
        <v>1391</v>
      </c>
      <c r="I200" s="37" t="s">
        <v>1842</v>
      </c>
      <c r="J200" s="37" t="s">
        <v>1852</v>
      </c>
      <c r="K200" s="37" t="s">
        <v>1844</v>
      </c>
      <c r="L200" s="37" t="s">
        <v>1882</v>
      </c>
      <c r="M200" s="37" t="s">
        <v>323</v>
      </c>
      <c r="N200" s="37" t="s">
        <v>1</v>
      </c>
      <c r="O200" s="148"/>
      <c r="P200" s="126"/>
      <c r="Q200" s="126"/>
      <c r="R200" s="126"/>
      <c r="S200" s="126" t="s">
        <v>3105</v>
      </c>
      <c r="T200" s="126"/>
      <c r="U200" s="126"/>
      <c r="V200" s="126"/>
      <c r="W200" s="126" t="s">
        <v>1</v>
      </c>
      <c r="X200" s="126" t="s">
        <v>3415</v>
      </c>
      <c r="Y200" s="126"/>
      <c r="Z200" s="126"/>
      <c r="AA200" s="126"/>
      <c r="AB200" s="126"/>
      <c r="AC200" s="126"/>
      <c r="AD200" s="126"/>
      <c r="AE200" s="126"/>
      <c r="AF200" s="126"/>
      <c r="AG200" s="126"/>
      <c r="AH200" s="126"/>
      <c r="AI200" s="126" t="s">
        <v>3634</v>
      </c>
    </row>
    <row r="201" spans="1:35" s="19" customFormat="1" ht="76.5" customHeight="1">
      <c r="A201" s="166" t="s">
        <v>640</v>
      </c>
      <c r="B201" s="153" t="s">
        <v>2946</v>
      </c>
      <c r="C201" s="153" t="s">
        <v>1029</v>
      </c>
      <c r="D201" s="153" t="s">
        <v>2301</v>
      </c>
      <c r="E201" s="170" t="s">
        <v>1909</v>
      </c>
      <c r="F201" s="156" t="s">
        <v>2661</v>
      </c>
      <c r="G201" s="156"/>
      <c r="H201" s="167" t="s">
        <v>1238</v>
      </c>
      <c r="I201" s="37" t="s">
        <v>1846</v>
      </c>
      <c r="J201" s="37" t="s">
        <v>1852</v>
      </c>
      <c r="K201" s="37" t="s">
        <v>1844</v>
      </c>
      <c r="L201" s="37" t="s">
        <v>1882</v>
      </c>
      <c r="M201" s="37" t="s">
        <v>323</v>
      </c>
      <c r="N201" s="37" t="s">
        <v>1</v>
      </c>
      <c r="O201" s="148"/>
      <c r="P201" s="126"/>
      <c r="Q201" s="126"/>
      <c r="R201" s="126"/>
      <c r="S201" s="126"/>
      <c r="T201" s="126"/>
      <c r="U201" s="126"/>
      <c r="V201" s="126"/>
      <c r="W201" s="126" t="s">
        <v>1</v>
      </c>
      <c r="X201" s="126"/>
      <c r="Y201" s="126"/>
      <c r="Z201" s="126"/>
      <c r="AA201" s="126"/>
      <c r="AB201" s="126"/>
      <c r="AC201" s="126"/>
      <c r="AD201" s="126"/>
      <c r="AE201" s="126"/>
      <c r="AF201" s="126"/>
      <c r="AG201" s="126"/>
      <c r="AH201" s="126"/>
      <c r="AI201" s="126" t="s">
        <v>3634</v>
      </c>
    </row>
    <row r="202" spans="1:35" s="19" customFormat="1" ht="76.5" customHeight="1">
      <c r="A202" s="87" t="s">
        <v>641</v>
      </c>
      <c r="B202" s="153" t="s">
        <v>772</v>
      </c>
      <c r="C202" s="153" t="s">
        <v>1030</v>
      </c>
      <c r="D202" s="153" t="s">
        <v>2301</v>
      </c>
      <c r="E202" s="170" t="s">
        <v>1914</v>
      </c>
      <c r="F202" s="159" t="s">
        <v>2493</v>
      </c>
      <c r="G202" s="159"/>
      <c r="H202" s="167" t="s">
        <v>773</v>
      </c>
      <c r="I202" s="37" t="s">
        <v>1846</v>
      </c>
      <c r="J202" s="37" t="s">
        <v>1852</v>
      </c>
      <c r="K202" s="37" t="s">
        <v>1844</v>
      </c>
      <c r="L202" s="37" t="s">
        <v>1850</v>
      </c>
      <c r="M202" s="37" t="s">
        <v>323</v>
      </c>
      <c r="N202" s="37" t="s">
        <v>1</v>
      </c>
      <c r="O202" s="148"/>
      <c r="P202" s="126"/>
      <c r="Q202" s="126"/>
      <c r="R202" s="126"/>
      <c r="S202" s="126"/>
      <c r="T202" s="126"/>
      <c r="U202" s="126"/>
      <c r="V202" s="126"/>
      <c r="W202" s="126"/>
      <c r="X202" s="126"/>
      <c r="Y202" s="126"/>
      <c r="Z202" s="126"/>
      <c r="AA202" s="126"/>
      <c r="AB202" s="126"/>
      <c r="AC202" s="126"/>
      <c r="AD202" s="126"/>
      <c r="AE202" s="126"/>
      <c r="AF202" s="126"/>
      <c r="AG202" s="126"/>
      <c r="AH202" s="126"/>
      <c r="AI202" s="126" t="s">
        <v>3634</v>
      </c>
    </row>
    <row r="203" spans="1:35" s="19" customFormat="1" ht="76.5" customHeight="1">
      <c r="A203" s="166" t="s">
        <v>349</v>
      </c>
      <c r="B203" s="153" t="s">
        <v>774</v>
      </c>
      <c r="C203" s="153" t="s">
        <v>1031</v>
      </c>
      <c r="D203" s="155" t="s">
        <v>2301</v>
      </c>
      <c r="E203" s="170" t="s">
        <v>1914</v>
      </c>
      <c r="F203" s="156" t="s">
        <v>2518</v>
      </c>
      <c r="G203" s="156"/>
      <c r="H203" s="167" t="s">
        <v>775</v>
      </c>
      <c r="I203" s="37" t="s">
        <v>1846</v>
      </c>
      <c r="J203" s="37" t="s">
        <v>1852</v>
      </c>
      <c r="K203" s="37" t="s">
        <v>1844</v>
      </c>
      <c r="L203" s="37" t="s">
        <v>1850</v>
      </c>
      <c r="M203" s="37" t="s">
        <v>323</v>
      </c>
      <c r="N203" s="37" t="s">
        <v>1</v>
      </c>
      <c r="O203" s="148"/>
      <c r="P203" s="126"/>
      <c r="Q203" s="126"/>
      <c r="R203" s="126"/>
      <c r="S203" s="126"/>
      <c r="T203" s="126"/>
      <c r="U203" s="126"/>
      <c r="V203" s="126"/>
      <c r="W203" s="126"/>
      <c r="X203" s="126"/>
      <c r="Y203" s="126"/>
      <c r="Z203" s="126"/>
      <c r="AA203" s="126"/>
      <c r="AB203" s="126"/>
      <c r="AC203" s="126"/>
      <c r="AD203" s="126"/>
      <c r="AE203" s="126"/>
      <c r="AF203" s="126"/>
      <c r="AG203" s="126"/>
      <c r="AH203" s="126"/>
      <c r="AI203" s="126" t="s">
        <v>3634</v>
      </c>
    </row>
    <row r="204" spans="1:35" s="19" customFormat="1" ht="76.5" customHeight="1">
      <c r="A204" s="87" t="s">
        <v>642</v>
      </c>
      <c r="B204" s="153" t="s">
        <v>776</v>
      </c>
      <c r="C204" s="153" t="s">
        <v>1032</v>
      </c>
      <c r="D204" s="153" t="s">
        <v>2301</v>
      </c>
      <c r="E204" s="170" t="s">
        <v>1617</v>
      </c>
      <c r="F204" s="156"/>
      <c r="G204" s="156"/>
      <c r="H204" s="167" t="s">
        <v>777</v>
      </c>
      <c r="I204" s="37" t="s">
        <v>1846</v>
      </c>
      <c r="J204" s="37" t="s">
        <v>1843</v>
      </c>
      <c r="K204" s="37" t="s">
        <v>1844</v>
      </c>
      <c r="L204" s="37" t="s">
        <v>1850</v>
      </c>
      <c r="M204" s="37" t="s">
        <v>323</v>
      </c>
      <c r="N204" s="37"/>
      <c r="O204" s="148"/>
      <c r="P204" s="126"/>
      <c r="Q204" s="126"/>
      <c r="R204" s="126"/>
      <c r="S204" s="126"/>
      <c r="T204" s="126"/>
      <c r="U204" s="126"/>
      <c r="V204" s="126"/>
      <c r="W204" s="126"/>
      <c r="X204" s="126"/>
      <c r="Y204" s="126"/>
      <c r="Z204" s="126"/>
      <c r="AA204" s="126"/>
      <c r="AB204" s="126"/>
      <c r="AC204" s="126"/>
      <c r="AD204" s="126"/>
      <c r="AE204" s="126"/>
      <c r="AF204" s="126"/>
      <c r="AG204" s="126"/>
      <c r="AH204" s="126"/>
      <c r="AI204" s="126" t="s">
        <v>3634</v>
      </c>
    </row>
    <row r="205" spans="1:35" s="19" customFormat="1" ht="76.5" customHeight="1">
      <c r="A205" s="166" t="s">
        <v>643</v>
      </c>
      <c r="B205" s="153" t="s">
        <v>778</v>
      </c>
      <c r="C205" s="153" t="s">
        <v>1033</v>
      </c>
      <c r="D205" s="153" t="s">
        <v>2301</v>
      </c>
      <c r="E205" s="170" t="s">
        <v>1617</v>
      </c>
      <c r="F205" s="156"/>
      <c r="G205" s="156"/>
      <c r="H205" s="167" t="s">
        <v>779</v>
      </c>
      <c r="I205" s="37" t="s">
        <v>1846</v>
      </c>
      <c r="J205" s="37" t="s">
        <v>1843</v>
      </c>
      <c r="K205" s="37" t="s">
        <v>1844</v>
      </c>
      <c r="L205" s="37" t="s">
        <v>1850</v>
      </c>
      <c r="M205" s="37" t="s">
        <v>323</v>
      </c>
      <c r="N205" s="37"/>
      <c r="O205" s="148"/>
      <c r="P205" s="126"/>
      <c r="Q205" s="126"/>
      <c r="R205" s="126"/>
      <c r="S205" s="126"/>
      <c r="T205" s="126"/>
      <c r="U205" s="126"/>
      <c r="V205" s="126"/>
      <c r="W205" s="126"/>
      <c r="X205" s="126"/>
      <c r="Y205" s="126"/>
      <c r="Z205" s="126"/>
      <c r="AA205" s="126"/>
      <c r="AB205" s="126"/>
      <c r="AC205" s="126"/>
      <c r="AD205" s="126"/>
      <c r="AE205" s="126"/>
      <c r="AF205" s="126"/>
      <c r="AG205" s="126"/>
      <c r="AH205" s="126"/>
      <c r="AI205" s="126" t="s">
        <v>3634</v>
      </c>
    </row>
    <row r="206" spans="1:35" s="19" customFormat="1" ht="76.5" customHeight="1">
      <c r="A206" s="87" t="s">
        <v>644</v>
      </c>
      <c r="B206" s="153" t="s">
        <v>780</v>
      </c>
      <c r="C206" s="153" t="s">
        <v>1034</v>
      </c>
      <c r="D206" s="153" t="s">
        <v>2301</v>
      </c>
      <c r="E206" s="170" t="s">
        <v>1617</v>
      </c>
      <c r="F206" s="159"/>
      <c r="G206" s="159"/>
      <c r="H206" s="167" t="s">
        <v>781</v>
      </c>
      <c r="I206" s="37" t="s">
        <v>1846</v>
      </c>
      <c r="J206" s="37" t="s">
        <v>1843</v>
      </c>
      <c r="K206" s="37" t="s">
        <v>1844</v>
      </c>
      <c r="L206" s="37" t="s">
        <v>1850</v>
      </c>
      <c r="M206" s="37" t="s">
        <v>323</v>
      </c>
      <c r="N206" s="37"/>
      <c r="O206" s="148"/>
      <c r="P206" s="126"/>
      <c r="Q206" s="126"/>
      <c r="R206" s="126"/>
      <c r="S206" s="126"/>
      <c r="T206" s="126"/>
      <c r="U206" s="126"/>
      <c r="V206" s="126"/>
      <c r="W206" s="126"/>
      <c r="X206" s="126"/>
      <c r="Y206" s="126"/>
      <c r="Z206" s="126"/>
      <c r="AA206" s="126"/>
      <c r="AB206" s="126"/>
      <c r="AC206" s="126"/>
      <c r="AD206" s="126"/>
      <c r="AE206" s="126"/>
      <c r="AF206" s="126"/>
      <c r="AG206" s="126"/>
      <c r="AH206" s="126"/>
      <c r="AI206" s="126" t="s">
        <v>3634</v>
      </c>
    </row>
    <row r="207" spans="1:35" s="19" customFormat="1" ht="76.5" customHeight="1">
      <c r="A207" s="166" t="s">
        <v>645</v>
      </c>
      <c r="B207" s="153" t="s">
        <v>782</v>
      </c>
      <c r="C207" s="153" t="s">
        <v>1035</v>
      </c>
      <c r="D207" s="155" t="s">
        <v>2301</v>
      </c>
      <c r="E207" s="170" t="s">
        <v>1617</v>
      </c>
      <c r="F207" s="156"/>
      <c r="G207" s="156"/>
      <c r="H207" s="167" t="s">
        <v>783</v>
      </c>
      <c r="I207" s="37" t="s">
        <v>1846</v>
      </c>
      <c r="J207" s="37" t="s">
        <v>1843</v>
      </c>
      <c r="K207" s="37" t="s">
        <v>1844</v>
      </c>
      <c r="L207" s="37" t="s">
        <v>1850</v>
      </c>
      <c r="M207" s="37" t="s">
        <v>323</v>
      </c>
      <c r="N207" s="37"/>
      <c r="O207" s="148"/>
      <c r="P207" s="126"/>
      <c r="Q207" s="126"/>
      <c r="R207" s="126"/>
      <c r="S207" s="126"/>
      <c r="T207" s="126"/>
      <c r="U207" s="126"/>
      <c r="V207" s="126"/>
      <c r="W207" s="126"/>
      <c r="X207" s="126"/>
      <c r="Y207" s="126"/>
      <c r="Z207" s="126"/>
      <c r="AA207" s="126"/>
      <c r="AB207" s="126"/>
      <c r="AC207" s="126"/>
      <c r="AD207" s="126"/>
      <c r="AE207" s="126"/>
      <c r="AF207" s="126"/>
      <c r="AG207" s="126"/>
      <c r="AH207" s="126"/>
      <c r="AI207" s="126" t="s">
        <v>3634</v>
      </c>
    </row>
    <row r="208" spans="1:35" s="19" customFormat="1" ht="76.5" customHeight="1">
      <c r="A208" s="87" t="s">
        <v>696</v>
      </c>
      <c r="B208" s="153" t="s">
        <v>604</v>
      </c>
      <c r="C208" s="153" t="s">
        <v>1757</v>
      </c>
      <c r="D208" s="155" t="s">
        <v>2301</v>
      </c>
      <c r="E208" s="170" t="s">
        <v>1925</v>
      </c>
      <c r="F208" s="159"/>
      <c r="G208" s="159"/>
      <c r="H208" s="167" t="s">
        <v>1461</v>
      </c>
      <c r="I208" s="37" t="s">
        <v>1846</v>
      </c>
      <c r="J208" s="37" t="s">
        <v>1843</v>
      </c>
      <c r="K208" s="37" t="s">
        <v>1844</v>
      </c>
      <c r="L208" s="37" t="s">
        <v>1882</v>
      </c>
      <c r="M208" s="37" t="s">
        <v>1717</v>
      </c>
      <c r="N208" s="37"/>
      <c r="O208" s="148"/>
      <c r="P208" s="126"/>
      <c r="Q208" s="126"/>
      <c r="R208" s="126"/>
      <c r="S208" s="126"/>
      <c r="T208" s="126"/>
      <c r="U208" s="126"/>
      <c r="V208" s="126"/>
      <c r="W208" s="126"/>
      <c r="X208" s="126"/>
      <c r="Y208" s="126"/>
      <c r="Z208" s="126"/>
      <c r="AA208" s="126"/>
      <c r="AB208" s="126"/>
      <c r="AC208" s="126"/>
      <c r="AD208" s="126"/>
      <c r="AE208" s="126"/>
      <c r="AF208" s="126"/>
      <c r="AG208" s="126"/>
      <c r="AH208" s="126"/>
      <c r="AI208" s="126" t="s">
        <v>1</v>
      </c>
    </row>
    <row r="209" spans="1:35" s="19" customFormat="1" ht="76.5" customHeight="1">
      <c r="A209" s="166" t="s">
        <v>697</v>
      </c>
      <c r="B209" s="153" t="s">
        <v>2292</v>
      </c>
      <c r="C209" s="153" t="s">
        <v>605</v>
      </c>
      <c r="D209" s="155" t="s">
        <v>2300</v>
      </c>
      <c r="E209" s="170" t="s">
        <v>1925</v>
      </c>
      <c r="F209" s="159" t="s">
        <v>2582</v>
      </c>
      <c r="G209" s="159" t="s">
        <v>3118</v>
      </c>
      <c r="H209" s="167" t="s">
        <v>1392</v>
      </c>
      <c r="I209" s="37" t="s">
        <v>1846</v>
      </c>
      <c r="J209" s="37" t="s">
        <v>1843</v>
      </c>
      <c r="K209" s="37" t="s">
        <v>1844</v>
      </c>
      <c r="L209" s="37" t="s">
        <v>1882</v>
      </c>
      <c r="M209" s="37" t="s">
        <v>323</v>
      </c>
      <c r="N209" s="37" t="s">
        <v>1</v>
      </c>
      <c r="O209" s="148"/>
      <c r="P209" s="126"/>
      <c r="Q209" s="126"/>
      <c r="R209" s="126"/>
      <c r="S209" s="126"/>
      <c r="T209" s="126"/>
      <c r="U209" s="126"/>
      <c r="V209" s="126"/>
      <c r="W209" s="126"/>
      <c r="X209" s="126" t="s">
        <v>2389</v>
      </c>
      <c r="Y209" s="126"/>
      <c r="Z209" s="126"/>
      <c r="AA209" s="126"/>
      <c r="AB209" s="126"/>
      <c r="AC209" s="126"/>
      <c r="AD209" s="126"/>
      <c r="AE209" s="126"/>
      <c r="AF209" s="126"/>
      <c r="AG209" s="126"/>
      <c r="AH209" s="126"/>
      <c r="AI209" s="126" t="s">
        <v>3634</v>
      </c>
    </row>
    <row r="210" spans="1:35" s="19" customFormat="1" ht="76.5" customHeight="1">
      <c r="A210" s="87" t="s">
        <v>698</v>
      </c>
      <c r="B210" s="153" t="s">
        <v>606</v>
      </c>
      <c r="C210" s="153" t="s">
        <v>1758</v>
      </c>
      <c r="D210" s="155" t="s">
        <v>2301</v>
      </c>
      <c r="E210" s="170" t="s">
        <v>1616</v>
      </c>
      <c r="F210" s="159"/>
      <c r="G210" s="159"/>
      <c r="H210" s="167" t="s">
        <v>1761</v>
      </c>
      <c r="I210" s="37" t="s">
        <v>1846</v>
      </c>
      <c r="J210" s="37" t="s">
        <v>1843</v>
      </c>
      <c r="K210" s="37" t="s">
        <v>1849</v>
      </c>
      <c r="L210" s="37" t="s">
        <v>2134</v>
      </c>
      <c r="M210" s="37" t="s">
        <v>1717</v>
      </c>
      <c r="N210" s="37"/>
      <c r="O210" s="148"/>
      <c r="P210" s="126"/>
      <c r="Q210" s="126"/>
      <c r="R210" s="126"/>
      <c r="S210" s="126"/>
      <c r="T210" s="126"/>
      <c r="U210" s="126"/>
      <c r="V210" s="126"/>
      <c r="W210" s="126"/>
      <c r="X210" s="126"/>
      <c r="Y210" s="126"/>
      <c r="Z210" s="126"/>
      <c r="AA210" s="126"/>
      <c r="AB210" s="126"/>
      <c r="AC210" s="126"/>
      <c r="AD210" s="126"/>
      <c r="AE210" s="126"/>
      <c r="AF210" s="126"/>
      <c r="AG210" s="126"/>
      <c r="AH210" s="126"/>
      <c r="AI210" s="126" t="s">
        <v>3634</v>
      </c>
    </row>
    <row r="211" spans="1:35" s="19" customFormat="1" ht="76.5" customHeight="1">
      <c r="A211" s="166" t="s">
        <v>699</v>
      </c>
      <c r="B211" s="153" t="s">
        <v>784</v>
      </c>
      <c r="C211" s="153" t="s">
        <v>1036</v>
      </c>
      <c r="D211" s="155" t="s">
        <v>2300</v>
      </c>
      <c r="E211" s="170" t="s">
        <v>1925</v>
      </c>
      <c r="F211" s="159" t="s">
        <v>2583</v>
      </c>
      <c r="G211" s="159"/>
      <c r="H211" s="167" t="s">
        <v>3245</v>
      </c>
      <c r="I211" s="37" t="s">
        <v>1846</v>
      </c>
      <c r="J211" s="37" t="s">
        <v>1843</v>
      </c>
      <c r="K211" s="37" t="s">
        <v>1844</v>
      </c>
      <c r="L211" s="37" t="s">
        <v>2134</v>
      </c>
      <c r="M211" s="37" t="s">
        <v>323</v>
      </c>
      <c r="N211" s="37"/>
      <c r="O211" s="148"/>
      <c r="P211" s="126"/>
      <c r="Q211" s="126"/>
      <c r="R211" s="126"/>
      <c r="S211" s="126"/>
      <c r="T211" s="126"/>
      <c r="U211" s="126"/>
      <c r="V211" s="126"/>
      <c r="W211" s="126" t="s">
        <v>1</v>
      </c>
      <c r="X211" s="126" t="s">
        <v>2389</v>
      </c>
      <c r="Y211" s="126"/>
      <c r="Z211" s="126"/>
      <c r="AA211" s="126"/>
      <c r="AB211" s="126"/>
      <c r="AC211" s="126"/>
      <c r="AD211" s="126"/>
      <c r="AE211" s="126"/>
      <c r="AF211" s="126"/>
      <c r="AG211" s="126"/>
      <c r="AH211" s="126"/>
      <c r="AI211" s="126" t="s">
        <v>3634</v>
      </c>
    </row>
    <row r="212" spans="1:35" s="19" customFormat="1" ht="76.5" customHeight="1">
      <c r="A212" s="87" t="s">
        <v>700</v>
      </c>
      <c r="B212" s="153" t="s">
        <v>858</v>
      </c>
      <c r="C212" s="153" t="s">
        <v>1627</v>
      </c>
      <c r="D212" s="153" t="s">
        <v>2301</v>
      </c>
      <c r="E212" s="170" t="s">
        <v>1921</v>
      </c>
      <c r="F212" s="159" t="s">
        <v>2541</v>
      </c>
      <c r="G212" s="159"/>
      <c r="H212" s="167" t="s">
        <v>859</v>
      </c>
      <c r="I212" s="173" t="s">
        <v>1846</v>
      </c>
      <c r="J212" s="37" t="s">
        <v>1856</v>
      </c>
      <c r="K212" s="37" t="s">
        <v>1844</v>
      </c>
      <c r="L212" s="37" t="s">
        <v>1850</v>
      </c>
      <c r="M212" s="37" t="s">
        <v>1717</v>
      </c>
      <c r="N212" s="37" t="s">
        <v>1</v>
      </c>
      <c r="O212" s="148"/>
      <c r="P212" s="126"/>
      <c r="Q212" s="126"/>
      <c r="R212" s="126"/>
      <c r="S212" s="126"/>
      <c r="T212" s="126"/>
      <c r="U212" s="126"/>
      <c r="V212" s="126"/>
      <c r="W212" s="126" t="s">
        <v>1</v>
      </c>
      <c r="X212" s="126"/>
      <c r="Y212" s="126"/>
      <c r="Z212" s="126"/>
      <c r="AA212" s="126"/>
      <c r="AB212" s="126"/>
      <c r="AC212" s="126"/>
      <c r="AD212" s="126"/>
      <c r="AE212" s="126"/>
      <c r="AF212" s="126"/>
      <c r="AG212" s="126"/>
      <c r="AH212" s="126"/>
      <c r="AI212" s="126" t="s">
        <v>3634</v>
      </c>
    </row>
    <row r="213" spans="1:35" s="19" customFormat="1" ht="76.5" customHeight="1">
      <c r="A213" s="166" t="s">
        <v>350</v>
      </c>
      <c r="B213" s="153" t="s">
        <v>1567</v>
      </c>
      <c r="C213" s="153" t="s">
        <v>1626</v>
      </c>
      <c r="D213" s="155" t="s">
        <v>2301</v>
      </c>
      <c r="E213" s="170" t="s">
        <v>1921</v>
      </c>
      <c r="F213" s="156" t="s">
        <v>2540</v>
      </c>
      <c r="G213" s="156"/>
      <c r="H213" s="167" t="s">
        <v>857</v>
      </c>
      <c r="I213" s="37" t="s">
        <v>1846</v>
      </c>
      <c r="J213" s="37" t="s">
        <v>1856</v>
      </c>
      <c r="K213" s="37" t="s">
        <v>1844</v>
      </c>
      <c r="L213" s="37" t="s">
        <v>1850</v>
      </c>
      <c r="M213" s="37" t="s">
        <v>1717</v>
      </c>
      <c r="N213" s="37" t="s">
        <v>1</v>
      </c>
      <c r="O213" s="148"/>
      <c r="P213" s="126"/>
      <c r="Q213" s="126"/>
      <c r="R213" s="126"/>
      <c r="S213" s="126"/>
      <c r="T213" s="126"/>
      <c r="U213" s="126"/>
      <c r="V213" s="126"/>
      <c r="W213" s="126" t="s">
        <v>1</v>
      </c>
      <c r="X213" s="126"/>
      <c r="Y213" s="126"/>
      <c r="Z213" s="126"/>
      <c r="AA213" s="126"/>
      <c r="AB213" s="126"/>
      <c r="AC213" s="126"/>
      <c r="AD213" s="126"/>
      <c r="AE213" s="126"/>
      <c r="AF213" s="126"/>
      <c r="AG213" s="126"/>
      <c r="AH213" s="126"/>
      <c r="AI213" s="126" t="s">
        <v>3634</v>
      </c>
    </row>
    <row r="214" spans="1:35" s="19" customFormat="1" ht="76.5" customHeight="1">
      <c r="A214" s="87" t="s">
        <v>701</v>
      </c>
      <c r="B214" s="153" t="s">
        <v>3490</v>
      </c>
      <c r="C214" s="153" t="s">
        <v>43</v>
      </c>
      <c r="D214" s="153" t="s">
        <v>2301</v>
      </c>
      <c r="E214" s="170" t="s">
        <v>1616</v>
      </c>
      <c r="F214" s="159" t="s">
        <v>2455</v>
      </c>
      <c r="G214" s="159" t="s">
        <v>3887</v>
      </c>
      <c r="H214" s="167" t="s">
        <v>1393</v>
      </c>
      <c r="I214" s="37" t="s">
        <v>2905</v>
      </c>
      <c r="J214" s="37" t="s">
        <v>1857</v>
      </c>
      <c r="K214" s="37" t="s">
        <v>1844</v>
      </c>
      <c r="L214" s="37" t="s">
        <v>2134</v>
      </c>
      <c r="M214" s="37" t="s">
        <v>1717</v>
      </c>
      <c r="N214" s="37" t="s">
        <v>1</v>
      </c>
      <c r="O214" s="148"/>
      <c r="P214" s="126"/>
      <c r="Q214" s="126" t="s">
        <v>2992</v>
      </c>
      <c r="R214" s="126" t="s">
        <v>2993</v>
      </c>
      <c r="S214" s="126" t="s">
        <v>1</v>
      </c>
      <c r="T214" s="126" t="s">
        <v>2744</v>
      </c>
      <c r="U214" s="126"/>
      <c r="V214" s="126" t="s">
        <v>1</v>
      </c>
      <c r="W214" s="126" t="s">
        <v>1</v>
      </c>
      <c r="X214" s="126" t="s">
        <v>3771</v>
      </c>
      <c r="Y214" s="126"/>
      <c r="Z214" s="126"/>
      <c r="AA214" s="126"/>
      <c r="AB214" s="126" t="s">
        <v>1</v>
      </c>
      <c r="AC214" s="126"/>
      <c r="AD214" s="126" t="s">
        <v>3847</v>
      </c>
      <c r="AE214" s="126"/>
      <c r="AF214" s="126" t="s">
        <v>1</v>
      </c>
      <c r="AG214" s="126"/>
      <c r="AH214" s="126"/>
      <c r="AI214" s="126" t="s">
        <v>3634</v>
      </c>
    </row>
    <row r="215" spans="1:35" s="19" customFormat="1" ht="76.5" customHeight="1">
      <c r="A215" s="166" t="s">
        <v>702</v>
      </c>
      <c r="B215" s="153" t="s">
        <v>3490</v>
      </c>
      <c r="C215" s="153" t="s">
        <v>43</v>
      </c>
      <c r="D215" s="153" t="s">
        <v>2301</v>
      </c>
      <c r="E215" s="170" t="s">
        <v>1616</v>
      </c>
      <c r="F215" s="159" t="s">
        <v>2455</v>
      </c>
      <c r="G215" s="159" t="s">
        <v>3887</v>
      </c>
      <c r="H215" s="167" t="s">
        <v>1393</v>
      </c>
      <c r="I215" s="37" t="s">
        <v>2905</v>
      </c>
      <c r="J215" s="37" t="s">
        <v>1857</v>
      </c>
      <c r="K215" s="37" t="s">
        <v>1844</v>
      </c>
      <c r="L215" s="37" t="s">
        <v>2134</v>
      </c>
      <c r="M215" s="37" t="s">
        <v>1717</v>
      </c>
      <c r="N215" s="37" t="s">
        <v>1</v>
      </c>
      <c r="O215" s="148"/>
      <c r="P215" s="126"/>
      <c r="Q215" s="126" t="s">
        <v>2992</v>
      </c>
      <c r="R215" s="126" t="s">
        <v>2993</v>
      </c>
      <c r="S215" s="126" t="s">
        <v>1</v>
      </c>
      <c r="T215" s="126" t="s">
        <v>2744</v>
      </c>
      <c r="U215" s="126"/>
      <c r="V215" s="126" t="s">
        <v>1</v>
      </c>
      <c r="W215" s="126" t="s">
        <v>1</v>
      </c>
      <c r="X215" s="126" t="s">
        <v>3771</v>
      </c>
      <c r="Y215" s="126"/>
      <c r="Z215" s="126"/>
      <c r="AA215" s="126"/>
      <c r="AB215" s="126" t="s">
        <v>1</v>
      </c>
      <c r="AC215" s="126"/>
      <c r="AD215" s="126" t="s">
        <v>3847</v>
      </c>
      <c r="AE215" s="126"/>
      <c r="AF215" s="126" t="s">
        <v>1</v>
      </c>
      <c r="AG215" s="126"/>
      <c r="AH215" s="126"/>
      <c r="AI215" s="126" t="s">
        <v>3634</v>
      </c>
    </row>
    <row r="216" spans="1:35" s="19" customFormat="1" ht="76.5" customHeight="1">
      <c r="A216" s="87" t="s">
        <v>703</v>
      </c>
      <c r="B216" s="153" t="s">
        <v>140</v>
      </c>
      <c r="C216" s="153" t="s">
        <v>141</v>
      </c>
      <c r="D216" s="153" t="s">
        <v>2301</v>
      </c>
      <c r="E216" s="170" t="s">
        <v>1616</v>
      </c>
      <c r="F216" s="159" t="s">
        <v>2548</v>
      </c>
      <c r="G216" s="159" t="s">
        <v>3888</v>
      </c>
      <c r="H216" s="167" t="s">
        <v>1394</v>
      </c>
      <c r="I216" s="37" t="s">
        <v>1893</v>
      </c>
      <c r="J216" s="37" t="s">
        <v>1859</v>
      </c>
      <c r="K216" s="37" t="s">
        <v>1844</v>
      </c>
      <c r="L216" s="37" t="s">
        <v>1850</v>
      </c>
      <c r="M216" s="37" t="s">
        <v>1717</v>
      </c>
      <c r="N216" s="37"/>
      <c r="O216" s="148"/>
      <c r="P216" s="126"/>
      <c r="Q216" s="126"/>
      <c r="R216" s="126"/>
      <c r="S216" s="126" t="s">
        <v>3104</v>
      </c>
      <c r="T216" s="126"/>
      <c r="U216" s="126"/>
      <c r="V216" s="126"/>
      <c r="W216" s="126" t="s">
        <v>3864</v>
      </c>
      <c r="X216" s="126" t="s">
        <v>2433</v>
      </c>
      <c r="Y216" s="126"/>
      <c r="Z216" s="126"/>
      <c r="AA216" s="126"/>
      <c r="AB216" s="126" t="s">
        <v>1</v>
      </c>
      <c r="AC216" s="126"/>
      <c r="AD216" s="126"/>
      <c r="AE216" s="126"/>
      <c r="AF216" s="126"/>
      <c r="AG216" s="126"/>
      <c r="AH216" s="126"/>
      <c r="AI216" s="126" t="s">
        <v>3634</v>
      </c>
    </row>
    <row r="217" spans="1:35" s="19" customFormat="1" ht="76.5" customHeight="1">
      <c r="A217" s="166" t="s">
        <v>704</v>
      </c>
      <c r="B217" s="153" t="s">
        <v>785</v>
      </c>
      <c r="C217" s="153" t="s">
        <v>1037</v>
      </c>
      <c r="D217" s="153" t="s">
        <v>2301</v>
      </c>
      <c r="E217" s="170" t="s">
        <v>1616</v>
      </c>
      <c r="F217" s="159" t="s">
        <v>2621</v>
      </c>
      <c r="G217" s="159"/>
      <c r="H217" s="167" t="s">
        <v>786</v>
      </c>
      <c r="I217" s="37" t="s">
        <v>2905</v>
      </c>
      <c r="J217" s="37" t="s">
        <v>97</v>
      </c>
      <c r="K217" s="37" t="s">
        <v>1844</v>
      </c>
      <c r="L217" s="37" t="s">
        <v>1850</v>
      </c>
      <c r="M217" s="37" t="s">
        <v>1717</v>
      </c>
      <c r="N217" s="37"/>
      <c r="O217" s="148"/>
      <c r="P217" s="126"/>
      <c r="Q217" s="126"/>
      <c r="R217" s="126"/>
      <c r="S217" s="126"/>
      <c r="T217" s="126"/>
      <c r="U217" s="126"/>
      <c r="V217" s="126"/>
      <c r="W217" s="126"/>
      <c r="X217" s="126"/>
      <c r="Y217" s="126"/>
      <c r="Z217" s="126"/>
      <c r="AA217" s="126"/>
      <c r="AB217" s="126"/>
      <c r="AC217" s="126"/>
      <c r="AD217" s="126"/>
      <c r="AE217" s="126"/>
      <c r="AF217" s="126"/>
      <c r="AG217" s="126"/>
      <c r="AH217" s="126"/>
      <c r="AI217" s="126" t="s">
        <v>3634</v>
      </c>
    </row>
    <row r="218" spans="1:35" s="19" customFormat="1" ht="76.5" customHeight="1">
      <c r="A218" s="87" t="s">
        <v>705</v>
      </c>
      <c r="B218" s="153" t="s">
        <v>2176</v>
      </c>
      <c r="C218" s="153" t="s">
        <v>31</v>
      </c>
      <c r="D218" s="153" t="s">
        <v>2301</v>
      </c>
      <c r="E218" s="170" t="s">
        <v>1616</v>
      </c>
      <c r="F218" s="159" t="s">
        <v>2646</v>
      </c>
      <c r="G218" s="159" t="s">
        <v>3889</v>
      </c>
      <c r="H218" s="167" t="s">
        <v>1395</v>
      </c>
      <c r="I218" s="37" t="s">
        <v>2905</v>
      </c>
      <c r="J218" s="37" t="s">
        <v>1851</v>
      </c>
      <c r="K218" s="37" t="s">
        <v>1844</v>
      </c>
      <c r="L218" s="37" t="s">
        <v>1850</v>
      </c>
      <c r="M218" s="37" t="s">
        <v>323</v>
      </c>
      <c r="N218" s="37"/>
      <c r="O218" s="148"/>
      <c r="P218" s="126"/>
      <c r="Q218" s="126"/>
      <c r="R218" s="126"/>
      <c r="S218" s="126"/>
      <c r="T218" s="126"/>
      <c r="U218" s="126"/>
      <c r="V218" s="126"/>
      <c r="W218" s="126" t="s">
        <v>1</v>
      </c>
      <c r="X218" s="126" t="s">
        <v>3417</v>
      </c>
      <c r="Y218" s="126"/>
      <c r="Z218" s="126"/>
      <c r="AA218" s="126"/>
      <c r="AB218" s="126" t="s">
        <v>1</v>
      </c>
      <c r="AC218" s="126"/>
      <c r="AD218" s="126"/>
      <c r="AE218" s="126"/>
      <c r="AF218" s="126"/>
      <c r="AG218" s="126"/>
      <c r="AH218" s="126"/>
      <c r="AI218" s="126" t="s">
        <v>3634</v>
      </c>
    </row>
    <row r="219" spans="1:35" s="19" customFormat="1" ht="76.5" customHeight="1">
      <c r="A219" s="166" t="s">
        <v>706</v>
      </c>
      <c r="B219" s="153" t="s">
        <v>787</v>
      </c>
      <c r="C219" s="153" t="s">
        <v>1038</v>
      </c>
      <c r="D219" s="153" t="s">
        <v>2301</v>
      </c>
      <c r="E219" s="170" t="s">
        <v>1917</v>
      </c>
      <c r="F219" s="159" t="s">
        <v>2568</v>
      </c>
      <c r="G219" s="159"/>
      <c r="H219" s="167" t="s">
        <v>788</v>
      </c>
      <c r="I219" s="37" t="s">
        <v>2899</v>
      </c>
      <c r="J219" s="37" t="s">
        <v>1855</v>
      </c>
      <c r="K219" s="37" t="s">
        <v>1849</v>
      </c>
      <c r="L219" s="37" t="s">
        <v>1850</v>
      </c>
      <c r="M219" s="37" t="s">
        <v>323</v>
      </c>
      <c r="N219" s="37"/>
      <c r="O219" s="148"/>
      <c r="P219" s="126"/>
      <c r="Q219" s="126"/>
      <c r="R219" s="126"/>
      <c r="S219" s="126"/>
      <c r="T219" s="126"/>
      <c r="U219" s="126"/>
      <c r="V219" s="126"/>
      <c r="W219" s="126" t="s">
        <v>1</v>
      </c>
      <c r="X219" s="126"/>
      <c r="Y219" s="126"/>
      <c r="Z219" s="126"/>
      <c r="AA219" s="126"/>
      <c r="AB219" s="126"/>
      <c r="AC219" s="126"/>
      <c r="AD219" s="126"/>
      <c r="AE219" s="126"/>
      <c r="AF219" s="126"/>
      <c r="AG219" s="126"/>
      <c r="AH219" s="126"/>
      <c r="AI219" s="126" t="s">
        <v>3634</v>
      </c>
    </row>
    <row r="220" spans="1:35" s="19" customFormat="1" ht="76.5" customHeight="1">
      <c r="A220" s="87" t="s">
        <v>707</v>
      </c>
      <c r="B220" s="153" t="s">
        <v>789</v>
      </c>
      <c r="C220" s="153" t="s">
        <v>1039</v>
      </c>
      <c r="D220" s="153" t="s">
        <v>2301</v>
      </c>
      <c r="E220" s="170" t="s">
        <v>1917</v>
      </c>
      <c r="F220" s="159" t="s">
        <v>2567</v>
      </c>
      <c r="G220" s="159"/>
      <c r="H220" s="167" t="s">
        <v>790</v>
      </c>
      <c r="I220" s="37" t="s">
        <v>2899</v>
      </c>
      <c r="J220" s="37" t="s">
        <v>1855</v>
      </c>
      <c r="K220" s="37" t="s">
        <v>1849</v>
      </c>
      <c r="L220" s="37" t="s">
        <v>1850</v>
      </c>
      <c r="M220" s="37" t="s">
        <v>323</v>
      </c>
      <c r="N220" s="37"/>
      <c r="O220" s="148"/>
      <c r="P220" s="126"/>
      <c r="Q220" s="126"/>
      <c r="R220" s="126"/>
      <c r="S220" s="126"/>
      <c r="T220" s="126"/>
      <c r="U220" s="126"/>
      <c r="V220" s="126"/>
      <c r="W220" s="126" t="s">
        <v>1</v>
      </c>
      <c r="X220" s="126"/>
      <c r="Y220" s="126"/>
      <c r="Z220" s="126"/>
      <c r="AA220" s="126"/>
      <c r="AB220" s="126"/>
      <c r="AC220" s="126"/>
      <c r="AD220" s="126"/>
      <c r="AE220" s="126"/>
      <c r="AF220" s="126"/>
      <c r="AG220" s="126"/>
      <c r="AH220" s="126"/>
      <c r="AI220" s="126" t="s">
        <v>3634</v>
      </c>
    </row>
    <row r="221" spans="1:35" s="19" customFormat="1" ht="76.5" customHeight="1">
      <c r="A221" s="87" t="s">
        <v>708</v>
      </c>
      <c r="B221" s="153" t="s">
        <v>791</v>
      </c>
      <c r="C221" s="153" t="s">
        <v>1040</v>
      </c>
      <c r="D221" s="153" t="s">
        <v>2301</v>
      </c>
      <c r="E221" s="170" t="s">
        <v>1917</v>
      </c>
      <c r="F221" s="159" t="s">
        <v>2565</v>
      </c>
      <c r="G221" s="159"/>
      <c r="H221" s="167" t="s">
        <v>792</v>
      </c>
      <c r="I221" s="37" t="s">
        <v>2899</v>
      </c>
      <c r="J221" s="37" t="s">
        <v>1855</v>
      </c>
      <c r="K221" s="37" t="s">
        <v>1849</v>
      </c>
      <c r="L221" s="37" t="s">
        <v>1850</v>
      </c>
      <c r="M221" s="37" t="s">
        <v>323</v>
      </c>
      <c r="N221" s="37"/>
      <c r="O221" s="148"/>
      <c r="P221" s="126"/>
      <c r="Q221" s="126"/>
      <c r="R221" s="126"/>
      <c r="S221" s="126"/>
      <c r="T221" s="126"/>
      <c r="U221" s="126"/>
      <c r="V221" s="126"/>
      <c r="W221" s="126" t="s">
        <v>1</v>
      </c>
      <c r="X221" s="126"/>
      <c r="Y221" s="126"/>
      <c r="Z221" s="126"/>
      <c r="AA221" s="126"/>
      <c r="AB221" s="126"/>
      <c r="AC221" s="126"/>
      <c r="AD221" s="126"/>
      <c r="AE221" s="126"/>
      <c r="AF221" s="126"/>
      <c r="AG221" s="126"/>
      <c r="AH221" s="126"/>
      <c r="AI221" s="126" t="s">
        <v>3634</v>
      </c>
    </row>
    <row r="222" spans="1:35" s="19" customFormat="1" ht="76.5" customHeight="1">
      <c r="A222" s="166" t="s">
        <v>1792</v>
      </c>
      <c r="B222" s="153" t="s">
        <v>793</v>
      </c>
      <c r="C222" s="153" t="s">
        <v>1041</v>
      </c>
      <c r="D222" s="153" t="s">
        <v>2300</v>
      </c>
      <c r="E222" s="170" t="s">
        <v>1917</v>
      </c>
      <c r="F222" s="156" t="s">
        <v>2569</v>
      </c>
      <c r="G222" s="156"/>
      <c r="H222" s="167" t="s">
        <v>794</v>
      </c>
      <c r="I222" s="37" t="s">
        <v>2899</v>
      </c>
      <c r="J222" s="37" t="s">
        <v>1855</v>
      </c>
      <c r="K222" s="37" t="s">
        <v>1849</v>
      </c>
      <c r="L222" s="37" t="s">
        <v>1850</v>
      </c>
      <c r="M222" s="37" t="s">
        <v>323</v>
      </c>
      <c r="N222" s="37"/>
      <c r="O222" s="148"/>
      <c r="P222" s="126"/>
      <c r="Q222" s="126"/>
      <c r="R222" s="126"/>
      <c r="S222" s="126"/>
      <c r="T222" s="37"/>
      <c r="U222" s="126"/>
      <c r="V222" s="126"/>
      <c r="W222" s="126" t="s">
        <v>1</v>
      </c>
      <c r="X222" s="126" t="s">
        <v>2341</v>
      </c>
      <c r="Y222" s="126"/>
      <c r="Z222" s="126"/>
      <c r="AA222" s="126"/>
      <c r="AB222" s="37"/>
      <c r="AC222" s="126"/>
      <c r="AD222" s="126"/>
      <c r="AE222" s="37"/>
      <c r="AF222" s="126"/>
      <c r="AG222" s="126"/>
      <c r="AH222" s="37"/>
      <c r="AI222" s="37" t="s">
        <v>1</v>
      </c>
    </row>
    <row r="223" spans="1:35" s="19" customFormat="1" ht="76.5" customHeight="1">
      <c r="A223" s="166" t="s">
        <v>709</v>
      </c>
      <c r="B223" s="153" t="s">
        <v>795</v>
      </c>
      <c r="C223" s="153" t="s">
        <v>1042</v>
      </c>
      <c r="D223" s="153" t="s">
        <v>2301</v>
      </c>
      <c r="E223" s="170" t="s">
        <v>1917</v>
      </c>
      <c r="F223" s="159" t="s">
        <v>2570</v>
      </c>
      <c r="G223" s="159"/>
      <c r="H223" s="167" t="s">
        <v>796</v>
      </c>
      <c r="I223" s="37" t="s">
        <v>2899</v>
      </c>
      <c r="J223" s="37" t="s">
        <v>1855</v>
      </c>
      <c r="K223" s="37" t="s">
        <v>1849</v>
      </c>
      <c r="L223" s="37" t="s">
        <v>1850</v>
      </c>
      <c r="M223" s="37" t="s">
        <v>323</v>
      </c>
      <c r="N223" s="37"/>
      <c r="O223" s="148"/>
      <c r="P223" s="126"/>
      <c r="Q223" s="126"/>
      <c r="R223" s="126"/>
      <c r="S223" s="126"/>
      <c r="T223" s="126"/>
      <c r="U223" s="126"/>
      <c r="V223" s="126"/>
      <c r="W223" s="126" t="s">
        <v>1</v>
      </c>
      <c r="X223" s="126"/>
      <c r="Y223" s="126"/>
      <c r="Z223" s="126"/>
      <c r="AA223" s="126"/>
      <c r="AB223" s="126"/>
      <c r="AC223" s="126"/>
      <c r="AD223" s="126"/>
      <c r="AE223" s="126"/>
      <c r="AF223" s="126"/>
      <c r="AG223" s="126"/>
      <c r="AH223" s="126"/>
      <c r="AI223" s="126" t="s">
        <v>3634</v>
      </c>
    </row>
    <row r="224" spans="1:35" s="19" customFormat="1" ht="76.5" customHeight="1">
      <c r="A224" s="166" t="s">
        <v>326</v>
      </c>
      <c r="B224" s="153" t="s">
        <v>797</v>
      </c>
      <c r="C224" s="153" t="s">
        <v>1043</v>
      </c>
      <c r="D224" s="153" t="s">
        <v>2301</v>
      </c>
      <c r="E224" s="170" t="s">
        <v>1917</v>
      </c>
      <c r="F224" s="156" t="s">
        <v>2564</v>
      </c>
      <c r="G224" s="156"/>
      <c r="H224" s="167" t="s">
        <v>798</v>
      </c>
      <c r="I224" s="37" t="s">
        <v>2899</v>
      </c>
      <c r="J224" s="37" t="s">
        <v>1855</v>
      </c>
      <c r="K224" s="37" t="s">
        <v>1849</v>
      </c>
      <c r="L224" s="37" t="s">
        <v>1850</v>
      </c>
      <c r="M224" s="37" t="s">
        <v>323</v>
      </c>
      <c r="N224" s="37"/>
      <c r="O224" s="148"/>
      <c r="P224" s="126"/>
      <c r="Q224" s="126"/>
      <c r="R224" s="126"/>
      <c r="S224" s="126"/>
      <c r="T224" s="126"/>
      <c r="U224" s="126"/>
      <c r="V224" s="126"/>
      <c r="W224" s="126" t="s">
        <v>1</v>
      </c>
      <c r="X224" s="126"/>
      <c r="Y224" s="126"/>
      <c r="Z224" s="126"/>
      <c r="AA224" s="126"/>
      <c r="AB224" s="126"/>
      <c r="AC224" s="126"/>
      <c r="AD224" s="126"/>
      <c r="AE224" s="126"/>
      <c r="AF224" s="126"/>
      <c r="AG224" s="126"/>
      <c r="AH224" s="126"/>
      <c r="AI224" s="126" t="s">
        <v>3634</v>
      </c>
    </row>
    <row r="225" spans="1:35" s="19" customFormat="1" ht="76.5" customHeight="1">
      <c r="A225" s="87" t="s">
        <v>351</v>
      </c>
      <c r="B225" s="153" t="s">
        <v>1765</v>
      </c>
      <c r="C225" s="153" t="s">
        <v>1044</v>
      </c>
      <c r="D225" s="155" t="s">
        <v>2301</v>
      </c>
      <c r="E225" s="170" t="s">
        <v>1917</v>
      </c>
      <c r="F225" s="157" t="s">
        <v>2566</v>
      </c>
      <c r="G225" s="157"/>
      <c r="H225" s="167" t="s">
        <v>1766</v>
      </c>
      <c r="I225" s="37" t="s">
        <v>2899</v>
      </c>
      <c r="J225" s="37" t="s">
        <v>1855</v>
      </c>
      <c r="K225" s="37" t="s">
        <v>1849</v>
      </c>
      <c r="L225" s="37" t="s">
        <v>1850</v>
      </c>
      <c r="M225" s="37" t="s">
        <v>323</v>
      </c>
      <c r="N225" s="37"/>
      <c r="O225" s="148"/>
      <c r="P225" s="126"/>
      <c r="Q225" s="126"/>
      <c r="R225" s="126"/>
      <c r="S225" s="126"/>
      <c r="T225" s="126"/>
      <c r="U225" s="126"/>
      <c r="V225" s="126"/>
      <c r="W225" s="126"/>
      <c r="X225" s="126"/>
      <c r="Y225" s="126"/>
      <c r="Z225" s="126"/>
      <c r="AA225" s="126"/>
      <c r="AB225" s="126"/>
      <c r="AC225" s="126"/>
      <c r="AD225" s="126"/>
      <c r="AE225" s="126"/>
      <c r="AF225" s="126"/>
      <c r="AG225" s="126"/>
      <c r="AH225" s="126"/>
      <c r="AI225" s="126" t="s">
        <v>3634</v>
      </c>
    </row>
    <row r="226" spans="1:35" s="19" customFormat="1" ht="76.5" customHeight="1">
      <c r="A226" s="87" t="s">
        <v>710</v>
      </c>
      <c r="B226" s="153" t="s">
        <v>2010</v>
      </c>
      <c r="C226" s="153" t="s">
        <v>168</v>
      </c>
      <c r="D226" s="153" t="s">
        <v>2301</v>
      </c>
      <c r="E226" s="170" t="s">
        <v>159</v>
      </c>
      <c r="F226" s="159"/>
      <c r="G226" s="159"/>
      <c r="H226" s="167" t="s">
        <v>3225</v>
      </c>
      <c r="I226" s="37" t="s">
        <v>1846</v>
      </c>
      <c r="J226" s="37" t="s">
        <v>1855</v>
      </c>
      <c r="K226" s="37" t="s">
        <v>1849</v>
      </c>
      <c r="L226" s="37" t="s">
        <v>1850</v>
      </c>
      <c r="M226" s="37" t="s">
        <v>323</v>
      </c>
      <c r="N226" s="37"/>
      <c r="O226" s="148"/>
      <c r="P226" s="126"/>
      <c r="Q226" s="126"/>
      <c r="R226" s="126"/>
      <c r="S226" s="126"/>
      <c r="T226" s="126"/>
      <c r="U226" s="126"/>
      <c r="V226" s="126"/>
      <c r="W226" s="126"/>
      <c r="X226" s="126"/>
      <c r="Y226" s="126"/>
      <c r="Z226" s="126"/>
      <c r="AA226" s="126"/>
      <c r="AB226" s="126"/>
      <c r="AC226" s="126"/>
      <c r="AD226" s="126"/>
      <c r="AE226" s="126"/>
      <c r="AF226" s="126"/>
      <c r="AG226" s="126"/>
      <c r="AH226" s="126"/>
      <c r="AI226" s="126" t="s">
        <v>3634</v>
      </c>
    </row>
    <row r="227" spans="1:35" s="19" customFormat="1" ht="76.5" customHeight="1">
      <c r="A227" s="166" t="s">
        <v>711</v>
      </c>
      <c r="B227" s="153" t="s">
        <v>2009</v>
      </c>
      <c r="C227" s="153" t="s">
        <v>167</v>
      </c>
      <c r="D227" s="153" t="s">
        <v>2301</v>
      </c>
      <c r="E227" s="170" t="s">
        <v>159</v>
      </c>
      <c r="F227" s="159"/>
      <c r="G227" s="159"/>
      <c r="H227" s="167" t="s">
        <v>1396</v>
      </c>
      <c r="I227" s="37" t="s">
        <v>1846</v>
      </c>
      <c r="J227" s="37" t="s">
        <v>1855</v>
      </c>
      <c r="K227" s="37" t="s">
        <v>1849</v>
      </c>
      <c r="L227" s="37" t="s">
        <v>1850</v>
      </c>
      <c r="M227" s="37" t="s">
        <v>323</v>
      </c>
      <c r="N227" s="37"/>
      <c r="O227" s="148"/>
      <c r="P227" s="126"/>
      <c r="Q227" s="126"/>
      <c r="R227" s="126"/>
      <c r="S227" s="126"/>
      <c r="T227" s="126"/>
      <c r="U227" s="126"/>
      <c r="V227" s="126"/>
      <c r="W227" s="126"/>
      <c r="X227" s="126"/>
      <c r="Y227" s="126"/>
      <c r="Z227" s="126"/>
      <c r="AA227" s="126"/>
      <c r="AB227" s="126"/>
      <c r="AC227" s="126"/>
      <c r="AD227" s="126"/>
      <c r="AE227" s="126"/>
      <c r="AF227" s="126"/>
      <c r="AG227" s="126"/>
      <c r="AH227" s="126"/>
      <c r="AI227" s="126" t="s">
        <v>3634</v>
      </c>
    </row>
    <row r="228" spans="1:35" s="19" customFormat="1" ht="76.5" customHeight="1">
      <c r="A228" s="166" t="s">
        <v>712</v>
      </c>
      <c r="B228" s="153" t="s">
        <v>2263</v>
      </c>
      <c r="C228" s="153" t="s">
        <v>1705</v>
      </c>
      <c r="D228" s="153" t="s">
        <v>2300</v>
      </c>
      <c r="E228" s="170" t="s">
        <v>1924</v>
      </c>
      <c r="F228" s="159"/>
      <c r="G228" s="159"/>
      <c r="H228" s="167" t="s">
        <v>1706</v>
      </c>
      <c r="I228" s="37" t="s">
        <v>1873</v>
      </c>
      <c r="J228" s="37" t="s">
        <v>1859</v>
      </c>
      <c r="K228" s="37" t="s">
        <v>1844</v>
      </c>
      <c r="L228" s="37" t="s">
        <v>1850</v>
      </c>
      <c r="M228" s="37" t="s">
        <v>323</v>
      </c>
      <c r="N228" s="37"/>
      <c r="O228" s="148"/>
      <c r="P228" s="126"/>
      <c r="Q228" s="126"/>
      <c r="R228" s="126"/>
      <c r="S228" s="126"/>
      <c r="T228" s="126"/>
      <c r="U228" s="126"/>
      <c r="V228" s="126"/>
      <c r="W228" s="126"/>
      <c r="X228" s="126"/>
      <c r="Y228" s="126"/>
      <c r="Z228" s="126"/>
      <c r="AA228" s="126"/>
      <c r="AB228" s="126"/>
      <c r="AC228" s="126"/>
      <c r="AD228" s="126"/>
      <c r="AE228" s="126"/>
      <c r="AF228" s="126"/>
      <c r="AG228" s="126"/>
      <c r="AH228" s="126"/>
      <c r="AI228" s="126" t="s">
        <v>3634</v>
      </c>
    </row>
    <row r="229" spans="1:35" s="19" customFormat="1" ht="76.5" customHeight="1">
      <c r="A229" s="87" t="s">
        <v>713</v>
      </c>
      <c r="B229" s="153" t="s">
        <v>2264</v>
      </c>
      <c r="C229" s="153" t="s">
        <v>258</v>
      </c>
      <c r="D229" s="153" t="s">
        <v>2300</v>
      </c>
      <c r="E229" s="170" t="s">
        <v>237</v>
      </c>
      <c r="F229" s="159"/>
      <c r="G229" s="159"/>
      <c r="H229" s="167" t="s">
        <v>1397</v>
      </c>
      <c r="I229" s="37" t="s">
        <v>1858</v>
      </c>
      <c r="J229" s="37" t="s">
        <v>1872</v>
      </c>
      <c r="K229" s="37" t="s">
        <v>1844</v>
      </c>
      <c r="L229" s="37" t="s">
        <v>1850</v>
      </c>
      <c r="M229" s="37" t="s">
        <v>323</v>
      </c>
      <c r="N229" s="37"/>
      <c r="O229" s="148"/>
      <c r="P229" s="126"/>
      <c r="Q229" s="126"/>
      <c r="R229" s="126"/>
      <c r="S229" s="126"/>
      <c r="T229" s="126"/>
      <c r="U229" s="126"/>
      <c r="V229" s="126"/>
      <c r="W229" s="126"/>
      <c r="X229" s="126"/>
      <c r="Y229" s="126"/>
      <c r="Z229" s="126"/>
      <c r="AA229" s="126"/>
      <c r="AB229" s="126"/>
      <c r="AC229" s="126"/>
      <c r="AD229" s="126"/>
      <c r="AE229" s="126"/>
      <c r="AF229" s="126"/>
      <c r="AG229" s="126"/>
      <c r="AH229" s="126"/>
      <c r="AI229" s="126" t="s">
        <v>3634</v>
      </c>
    </row>
    <row r="230" spans="1:35" s="19" customFormat="1" ht="76.5" customHeight="1">
      <c r="A230" s="166" t="s">
        <v>2822</v>
      </c>
      <c r="B230" s="153" t="s">
        <v>2265</v>
      </c>
      <c r="C230" s="153" t="s">
        <v>259</v>
      </c>
      <c r="D230" s="153" t="s">
        <v>2300</v>
      </c>
      <c r="E230" s="170" t="s">
        <v>237</v>
      </c>
      <c r="F230" s="159"/>
      <c r="G230" s="159"/>
      <c r="H230" s="167" t="s">
        <v>1398</v>
      </c>
      <c r="I230" s="37" t="s">
        <v>1858</v>
      </c>
      <c r="J230" s="37" t="s">
        <v>1872</v>
      </c>
      <c r="K230" s="37" t="s">
        <v>1844</v>
      </c>
      <c r="L230" s="37" t="s">
        <v>1850</v>
      </c>
      <c r="M230" s="37" t="s">
        <v>323</v>
      </c>
      <c r="N230" s="37" t="s">
        <v>1</v>
      </c>
      <c r="O230" s="148"/>
      <c r="P230" s="126"/>
      <c r="Q230" s="126"/>
      <c r="R230" s="126"/>
      <c r="S230" s="126"/>
      <c r="T230" s="126"/>
      <c r="U230" s="126"/>
      <c r="V230" s="126"/>
      <c r="W230" s="126"/>
      <c r="X230" s="126"/>
      <c r="Y230" s="126"/>
      <c r="Z230" s="126" t="s">
        <v>3890</v>
      </c>
      <c r="AA230" s="126" t="s">
        <v>1943</v>
      </c>
      <c r="AB230" s="126"/>
      <c r="AC230" s="126"/>
      <c r="AD230" s="126"/>
      <c r="AE230" s="126"/>
      <c r="AF230" s="126"/>
      <c r="AG230" s="126"/>
      <c r="AH230" s="126"/>
      <c r="AI230" s="126" t="s">
        <v>3634</v>
      </c>
    </row>
    <row r="231" spans="1:35" s="19" customFormat="1" ht="76.5" customHeight="1">
      <c r="A231" s="166" t="s">
        <v>714</v>
      </c>
      <c r="B231" s="153" t="s">
        <v>2266</v>
      </c>
      <c r="C231" s="153" t="s">
        <v>260</v>
      </c>
      <c r="D231" s="153" t="s">
        <v>2300</v>
      </c>
      <c r="E231" s="170" t="s">
        <v>237</v>
      </c>
      <c r="F231" s="159"/>
      <c r="G231" s="159"/>
      <c r="H231" s="167" t="s">
        <v>1399</v>
      </c>
      <c r="I231" s="37" t="s">
        <v>1858</v>
      </c>
      <c r="J231" s="37" t="s">
        <v>1872</v>
      </c>
      <c r="K231" s="37" t="s">
        <v>1844</v>
      </c>
      <c r="L231" s="37" t="s">
        <v>1850</v>
      </c>
      <c r="M231" s="37" t="s">
        <v>323</v>
      </c>
      <c r="N231" s="37" t="s">
        <v>1</v>
      </c>
      <c r="O231" s="148"/>
      <c r="P231" s="126"/>
      <c r="Q231" s="126"/>
      <c r="R231" s="126"/>
      <c r="S231" s="126"/>
      <c r="T231" s="126"/>
      <c r="U231" s="126"/>
      <c r="V231" s="126"/>
      <c r="W231" s="126"/>
      <c r="X231" s="126"/>
      <c r="Y231" s="126"/>
      <c r="Z231" s="126" t="s">
        <v>3891</v>
      </c>
      <c r="AA231" s="126" t="s">
        <v>1944</v>
      </c>
      <c r="AB231" s="126"/>
      <c r="AC231" s="126"/>
      <c r="AD231" s="126"/>
      <c r="AE231" s="126"/>
      <c r="AF231" s="126"/>
      <c r="AG231" s="126"/>
      <c r="AH231" s="126"/>
      <c r="AI231" s="126" t="s">
        <v>3634</v>
      </c>
    </row>
    <row r="232" spans="1:35" s="19" customFormat="1" ht="76.5" customHeight="1">
      <c r="A232" s="87" t="s">
        <v>715</v>
      </c>
      <c r="B232" s="153" t="s">
        <v>2267</v>
      </c>
      <c r="C232" s="153" t="s">
        <v>261</v>
      </c>
      <c r="D232" s="153" t="s">
        <v>2300</v>
      </c>
      <c r="E232" s="170" t="s">
        <v>237</v>
      </c>
      <c r="F232" s="159"/>
      <c r="G232" s="159"/>
      <c r="H232" s="167" t="s">
        <v>1400</v>
      </c>
      <c r="I232" s="37" t="s">
        <v>1858</v>
      </c>
      <c r="J232" s="37" t="s">
        <v>1872</v>
      </c>
      <c r="K232" s="37" t="s">
        <v>1844</v>
      </c>
      <c r="L232" s="37" t="s">
        <v>1850</v>
      </c>
      <c r="M232" s="37" t="s">
        <v>323</v>
      </c>
      <c r="N232" s="37" t="s">
        <v>1</v>
      </c>
      <c r="O232" s="148"/>
      <c r="P232" s="126"/>
      <c r="Q232" s="126"/>
      <c r="R232" s="126"/>
      <c r="S232" s="126"/>
      <c r="T232" s="126"/>
      <c r="U232" s="126"/>
      <c r="V232" s="126"/>
      <c r="W232" s="126"/>
      <c r="X232" s="126"/>
      <c r="Y232" s="126"/>
      <c r="Z232" s="126"/>
      <c r="AA232" s="126"/>
      <c r="AB232" s="126"/>
      <c r="AC232" s="126"/>
      <c r="AD232" s="126"/>
      <c r="AE232" s="126"/>
      <c r="AF232" s="126"/>
      <c r="AG232" s="126"/>
      <c r="AH232" s="126"/>
      <c r="AI232" s="126" t="s">
        <v>3634</v>
      </c>
    </row>
    <row r="233" spans="1:35" s="19" customFormat="1" ht="76.5" customHeight="1">
      <c r="A233" s="166" t="s">
        <v>716</v>
      </c>
      <c r="B233" s="153" t="s">
        <v>2268</v>
      </c>
      <c r="C233" s="153" t="s">
        <v>262</v>
      </c>
      <c r="D233" s="153" t="s">
        <v>2300</v>
      </c>
      <c r="E233" s="170" t="s">
        <v>237</v>
      </c>
      <c r="F233" s="159"/>
      <c r="G233" s="159"/>
      <c r="H233" s="167" t="s">
        <v>1401</v>
      </c>
      <c r="I233" s="37" t="s">
        <v>1858</v>
      </c>
      <c r="J233" s="37" t="s">
        <v>1872</v>
      </c>
      <c r="K233" s="37" t="s">
        <v>1844</v>
      </c>
      <c r="L233" s="37" t="s">
        <v>1850</v>
      </c>
      <c r="M233" s="37" t="s">
        <v>323</v>
      </c>
      <c r="N233" s="37"/>
      <c r="O233" s="148"/>
      <c r="P233" s="126"/>
      <c r="Q233" s="126"/>
      <c r="R233" s="126"/>
      <c r="S233" s="126"/>
      <c r="T233" s="126"/>
      <c r="U233" s="126"/>
      <c r="V233" s="126"/>
      <c r="W233" s="126"/>
      <c r="X233" s="126"/>
      <c r="Y233" s="126"/>
      <c r="Z233" s="126" t="s">
        <v>3892</v>
      </c>
      <c r="AA233" s="126" t="s">
        <v>1945</v>
      </c>
      <c r="AB233" s="126"/>
      <c r="AC233" s="126"/>
      <c r="AD233" s="126"/>
      <c r="AE233" s="126"/>
      <c r="AF233" s="126"/>
      <c r="AG233" s="126"/>
      <c r="AH233" s="126"/>
      <c r="AI233" s="126" t="s">
        <v>3634</v>
      </c>
    </row>
    <row r="234" spans="1:35" s="19" customFormat="1" ht="76.5" customHeight="1">
      <c r="A234" s="87" t="s">
        <v>717</v>
      </c>
      <c r="B234" s="153" t="s">
        <v>2269</v>
      </c>
      <c r="C234" s="153" t="s">
        <v>263</v>
      </c>
      <c r="D234" s="153" t="s">
        <v>2300</v>
      </c>
      <c r="E234" s="170" t="s">
        <v>237</v>
      </c>
      <c r="F234" s="159"/>
      <c r="G234" s="159"/>
      <c r="H234" s="167" t="s">
        <v>1402</v>
      </c>
      <c r="I234" s="37" t="s">
        <v>1858</v>
      </c>
      <c r="J234" s="37" t="s">
        <v>1872</v>
      </c>
      <c r="K234" s="37" t="s">
        <v>1844</v>
      </c>
      <c r="L234" s="37" t="s">
        <v>1850</v>
      </c>
      <c r="M234" s="37" t="s">
        <v>323</v>
      </c>
      <c r="N234" s="37" t="s">
        <v>1</v>
      </c>
      <c r="O234" s="148"/>
      <c r="P234" s="126"/>
      <c r="Q234" s="126"/>
      <c r="R234" s="126"/>
      <c r="S234" s="126"/>
      <c r="T234" s="126"/>
      <c r="U234" s="126"/>
      <c r="V234" s="126"/>
      <c r="W234" s="126"/>
      <c r="X234" s="126"/>
      <c r="Y234" s="126"/>
      <c r="Z234" s="126" t="s">
        <v>3893</v>
      </c>
      <c r="AA234" s="126" t="s">
        <v>1946</v>
      </c>
      <c r="AB234" s="126"/>
      <c r="AC234" s="126"/>
      <c r="AD234" s="126"/>
      <c r="AE234" s="126"/>
      <c r="AF234" s="126"/>
      <c r="AG234" s="126"/>
      <c r="AH234" s="126"/>
      <c r="AI234" s="126" t="s">
        <v>3634</v>
      </c>
    </row>
    <row r="235" spans="1:35" s="19" customFormat="1" ht="76.5" customHeight="1">
      <c r="A235" s="166" t="s">
        <v>718</v>
      </c>
      <c r="B235" s="153" t="s">
        <v>2270</v>
      </c>
      <c r="C235" s="153" t="s">
        <v>316</v>
      </c>
      <c r="D235" s="153" t="s">
        <v>2301</v>
      </c>
      <c r="E235" s="170" t="s">
        <v>237</v>
      </c>
      <c r="F235" s="159"/>
      <c r="G235" s="159"/>
      <c r="H235" s="167" t="s">
        <v>1403</v>
      </c>
      <c r="I235" s="37" t="s">
        <v>1858</v>
      </c>
      <c r="J235" s="37" t="s">
        <v>1872</v>
      </c>
      <c r="K235" s="37" t="s">
        <v>1844</v>
      </c>
      <c r="L235" s="37" t="s">
        <v>1850</v>
      </c>
      <c r="M235" s="37" t="s">
        <v>323</v>
      </c>
      <c r="N235" s="37" t="s">
        <v>1</v>
      </c>
      <c r="O235" s="148"/>
      <c r="P235" s="126"/>
      <c r="Q235" s="126"/>
      <c r="R235" s="126"/>
      <c r="S235" s="126"/>
      <c r="T235" s="126"/>
      <c r="U235" s="126"/>
      <c r="V235" s="126"/>
      <c r="W235" s="126"/>
      <c r="X235" s="126"/>
      <c r="Y235" s="126"/>
      <c r="Z235" s="126"/>
      <c r="AA235" s="126"/>
      <c r="AB235" s="126"/>
      <c r="AC235" s="126"/>
      <c r="AD235" s="126"/>
      <c r="AE235" s="126"/>
      <c r="AF235" s="126"/>
      <c r="AG235" s="126"/>
      <c r="AH235" s="126"/>
      <c r="AI235" s="126" t="s">
        <v>3634</v>
      </c>
    </row>
    <row r="236" spans="1:35" s="19" customFormat="1" ht="76.5" customHeight="1">
      <c r="A236" s="87" t="s">
        <v>352</v>
      </c>
      <c r="B236" s="153" t="s">
        <v>2271</v>
      </c>
      <c r="C236" s="153" t="s">
        <v>264</v>
      </c>
      <c r="D236" s="155" t="s">
        <v>2300</v>
      </c>
      <c r="E236" s="170" t="s">
        <v>237</v>
      </c>
      <c r="F236" s="156"/>
      <c r="G236" s="156"/>
      <c r="H236" s="167" t="s">
        <v>1404</v>
      </c>
      <c r="I236" s="37" t="s">
        <v>1858</v>
      </c>
      <c r="J236" s="37" t="s">
        <v>1872</v>
      </c>
      <c r="K236" s="37" t="s">
        <v>1844</v>
      </c>
      <c r="L236" s="37" t="s">
        <v>1850</v>
      </c>
      <c r="M236" s="37" t="s">
        <v>323</v>
      </c>
      <c r="N236" s="37"/>
      <c r="O236" s="148"/>
      <c r="P236" s="126"/>
      <c r="Q236" s="126"/>
      <c r="R236" s="126"/>
      <c r="S236" s="126"/>
      <c r="T236" s="126"/>
      <c r="U236" s="126"/>
      <c r="V236" s="126"/>
      <c r="W236" s="126"/>
      <c r="X236" s="126"/>
      <c r="Y236" s="126"/>
      <c r="Z236" s="126"/>
      <c r="AA236" s="126"/>
      <c r="AB236" s="126"/>
      <c r="AC236" s="126"/>
      <c r="AD236" s="126"/>
      <c r="AE236" s="126"/>
      <c r="AF236" s="126"/>
      <c r="AG236" s="126"/>
      <c r="AH236" s="126"/>
      <c r="AI236" s="126" t="s">
        <v>3634</v>
      </c>
    </row>
    <row r="237" spans="1:35" s="19" customFormat="1" ht="76.5" customHeight="1">
      <c r="A237" s="166" t="s">
        <v>720</v>
      </c>
      <c r="B237" s="153" t="s">
        <v>2287</v>
      </c>
      <c r="C237" s="153" t="s">
        <v>265</v>
      </c>
      <c r="D237" s="155" t="s">
        <v>2301</v>
      </c>
      <c r="E237" s="170" t="s">
        <v>577</v>
      </c>
      <c r="F237" s="159"/>
      <c r="G237" s="159"/>
      <c r="H237" s="167" t="s">
        <v>2326</v>
      </c>
      <c r="I237" s="37" t="s">
        <v>1858</v>
      </c>
      <c r="J237" s="37" t="s">
        <v>1859</v>
      </c>
      <c r="K237" s="37" t="s">
        <v>1849</v>
      </c>
      <c r="L237" s="37" t="s">
        <v>1850</v>
      </c>
      <c r="M237" s="37" t="s">
        <v>5</v>
      </c>
      <c r="N237" s="37"/>
      <c r="O237" s="148"/>
      <c r="P237" s="126"/>
      <c r="Q237" s="126"/>
      <c r="R237" s="126"/>
      <c r="S237" s="126"/>
      <c r="T237" s="126"/>
      <c r="U237" s="126"/>
      <c r="V237" s="126"/>
      <c r="W237" s="126"/>
      <c r="X237" s="126"/>
      <c r="Y237" s="126"/>
      <c r="Z237" s="126" t="s">
        <v>1</v>
      </c>
      <c r="AA237" s="126"/>
      <c r="AB237" s="126"/>
      <c r="AC237" s="126"/>
      <c r="AD237" s="126"/>
      <c r="AE237" s="126"/>
      <c r="AF237" s="126"/>
      <c r="AG237" s="126"/>
      <c r="AH237" s="126"/>
      <c r="AI237" s="126" t="s">
        <v>3634</v>
      </c>
    </row>
    <row r="238" spans="1:35" s="19" customFormat="1" ht="76.5" customHeight="1">
      <c r="A238" s="87" t="s">
        <v>723</v>
      </c>
      <c r="B238" s="153" t="s">
        <v>2288</v>
      </c>
      <c r="C238" s="153" t="s">
        <v>317</v>
      </c>
      <c r="D238" s="155" t="s">
        <v>2301</v>
      </c>
      <c r="E238" s="170" t="s">
        <v>1616</v>
      </c>
      <c r="F238" s="159"/>
      <c r="G238" s="159"/>
      <c r="H238" s="167" t="s">
        <v>1405</v>
      </c>
      <c r="I238" s="37" t="s">
        <v>1858</v>
      </c>
      <c r="J238" s="37" t="s">
        <v>1859</v>
      </c>
      <c r="K238" s="37" t="s">
        <v>1844</v>
      </c>
      <c r="L238" s="37" t="s">
        <v>1882</v>
      </c>
      <c r="M238" s="37" t="s">
        <v>323</v>
      </c>
      <c r="N238" s="37"/>
      <c r="O238" s="148"/>
      <c r="P238" s="126"/>
      <c r="Q238" s="126"/>
      <c r="R238" s="126"/>
      <c r="S238" s="126"/>
      <c r="T238" s="126"/>
      <c r="U238" s="126"/>
      <c r="V238" s="126"/>
      <c r="W238" s="126"/>
      <c r="X238" s="126"/>
      <c r="Y238" s="126"/>
      <c r="Z238" s="126" t="s">
        <v>3153</v>
      </c>
      <c r="AA238" s="126"/>
      <c r="AB238" s="126"/>
      <c r="AC238" s="126"/>
      <c r="AD238" s="126"/>
      <c r="AE238" s="126"/>
      <c r="AF238" s="126"/>
      <c r="AG238" s="126"/>
      <c r="AH238" s="126"/>
      <c r="AI238" s="126" t="s">
        <v>3634</v>
      </c>
    </row>
    <row r="239" spans="1:35" s="19" customFormat="1" ht="76.5" customHeight="1">
      <c r="A239" s="166" t="s">
        <v>1064</v>
      </c>
      <c r="B239" s="153" t="s">
        <v>2272</v>
      </c>
      <c r="C239" s="153" t="s">
        <v>266</v>
      </c>
      <c r="D239" s="153" t="s">
        <v>2301</v>
      </c>
      <c r="E239" s="170" t="s">
        <v>1616</v>
      </c>
      <c r="F239" s="159"/>
      <c r="G239" s="159"/>
      <c r="H239" s="167" t="s">
        <v>1406</v>
      </c>
      <c r="I239" s="37" t="s">
        <v>1858</v>
      </c>
      <c r="J239" s="37" t="s">
        <v>1859</v>
      </c>
      <c r="K239" s="37" t="s">
        <v>1844</v>
      </c>
      <c r="L239" s="37" t="s">
        <v>1850</v>
      </c>
      <c r="M239" s="37" t="s">
        <v>1717</v>
      </c>
      <c r="N239" s="37"/>
      <c r="O239" s="148"/>
      <c r="P239" s="126"/>
      <c r="Q239" s="126"/>
      <c r="R239" s="126"/>
      <c r="S239" s="126"/>
      <c r="T239" s="126"/>
      <c r="U239" s="126"/>
      <c r="V239" s="126"/>
      <c r="W239" s="126"/>
      <c r="X239" s="126"/>
      <c r="Y239" s="126"/>
      <c r="Z239" s="126"/>
      <c r="AA239" s="126"/>
      <c r="AB239" s="126"/>
      <c r="AC239" s="126"/>
      <c r="AD239" s="126"/>
      <c r="AE239" s="126"/>
      <c r="AF239" s="126"/>
      <c r="AG239" s="126"/>
      <c r="AH239" s="126"/>
      <c r="AI239" s="126" t="s">
        <v>3634</v>
      </c>
    </row>
    <row r="240" spans="1:35" s="19" customFormat="1" ht="76.5" customHeight="1">
      <c r="A240" s="87" t="s">
        <v>1065</v>
      </c>
      <c r="B240" s="153" t="s">
        <v>1594</v>
      </c>
      <c r="C240" s="153" t="s">
        <v>1595</v>
      </c>
      <c r="D240" s="155" t="s">
        <v>2300</v>
      </c>
      <c r="E240" s="170" t="s">
        <v>1602</v>
      </c>
      <c r="F240" s="159" t="s">
        <v>2634</v>
      </c>
      <c r="G240" s="159"/>
      <c r="H240" s="167" t="s">
        <v>1865</v>
      </c>
      <c r="I240" s="37" t="s">
        <v>1858</v>
      </c>
      <c r="J240" s="37" t="s">
        <v>1859</v>
      </c>
      <c r="K240" s="37" t="s">
        <v>1844</v>
      </c>
      <c r="L240" s="37" t="s">
        <v>1850</v>
      </c>
      <c r="M240" s="37" t="s">
        <v>323</v>
      </c>
      <c r="N240" s="37" t="s">
        <v>1</v>
      </c>
      <c r="O240" s="148"/>
      <c r="P240" s="126"/>
      <c r="Q240" s="126"/>
      <c r="R240" s="126"/>
      <c r="S240" s="126"/>
      <c r="T240" s="126"/>
      <c r="U240" s="126"/>
      <c r="V240" s="126"/>
      <c r="W240" s="126"/>
      <c r="X240" s="126"/>
      <c r="Y240" s="126"/>
      <c r="Z240" s="126"/>
      <c r="AA240" s="126"/>
      <c r="AB240" s="126"/>
      <c r="AC240" s="126"/>
      <c r="AD240" s="126"/>
      <c r="AE240" s="126"/>
      <c r="AF240" s="126"/>
      <c r="AG240" s="126"/>
      <c r="AH240" s="126"/>
      <c r="AI240" s="126" t="s">
        <v>3634</v>
      </c>
    </row>
    <row r="241" spans="1:35" s="19" customFormat="1" ht="76.5" customHeight="1">
      <c r="A241" s="87" t="s">
        <v>1066</v>
      </c>
      <c r="B241" s="153" t="s">
        <v>2273</v>
      </c>
      <c r="C241" s="153" t="s">
        <v>267</v>
      </c>
      <c r="D241" s="155" t="s">
        <v>2300</v>
      </c>
      <c r="E241" s="170" t="s">
        <v>1616</v>
      </c>
      <c r="F241" s="159"/>
      <c r="G241" s="159"/>
      <c r="H241" s="167" t="s">
        <v>1407</v>
      </c>
      <c r="I241" s="173" t="s">
        <v>1858</v>
      </c>
      <c r="J241" s="37" t="s">
        <v>1853</v>
      </c>
      <c r="K241" s="37" t="s">
        <v>1849</v>
      </c>
      <c r="L241" s="37" t="s">
        <v>1850</v>
      </c>
      <c r="M241" s="37" t="s">
        <v>1717</v>
      </c>
      <c r="N241" s="37"/>
      <c r="O241" s="148"/>
      <c r="P241" s="126"/>
      <c r="Q241" s="126"/>
      <c r="R241" s="126"/>
      <c r="S241" s="126"/>
      <c r="T241" s="126"/>
      <c r="U241" s="126"/>
      <c r="V241" s="126"/>
      <c r="W241" s="126"/>
      <c r="X241" s="126"/>
      <c r="Y241" s="126" t="s">
        <v>3418</v>
      </c>
      <c r="Z241" s="126" t="s">
        <v>1</v>
      </c>
      <c r="AA241" s="126"/>
      <c r="AB241" s="126"/>
      <c r="AC241" s="126"/>
      <c r="AD241" s="126"/>
      <c r="AE241" s="126"/>
      <c r="AF241" s="126"/>
      <c r="AG241" s="126"/>
      <c r="AH241" s="126"/>
      <c r="AI241" s="126" t="s">
        <v>3634</v>
      </c>
    </row>
    <row r="242" spans="1:35" s="19" customFormat="1" ht="76.5" customHeight="1">
      <c r="A242" s="166" t="s">
        <v>1067</v>
      </c>
      <c r="B242" s="153" t="s">
        <v>142</v>
      </c>
      <c r="C242" s="153" t="s">
        <v>56</v>
      </c>
      <c r="D242" s="155" t="s">
        <v>2300</v>
      </c>
      <c r="E242" s="170" t="s">
        <v>237</v>
      </c>
      <c r="F242" s="159"/>
      <c r="G242" s="159"/>
      <c r="H242" s="167" t="s">
        <v>3064</v>
      </c>
      <c r="I242" s="173" t="s">
        <v>1858</v>
      </c>
      <c r="J242" s="37" t="s">
        <v>1869</v>
      </c>
      <c r="K242" s="37" t="s">
        <v>1849</v>
      </c>
      <c r="L242" s="37" t="s">
        <v>2134</v>
      </c>
      <c r="M242" s="37" t="s">
        <v>1717</v>
      </c>
      <c r="N242" s="37" t="s">
        <v>1</v>
      </c>
      <c r="O242" s="148"/>
      <c r="P242" s="126"/>
      <c r="Q242" s="126"/>
      <c r="R242" s="126"/>
      <c r="S242" s="126"/>
      <c r="T242" s="126"/>
      <c r="U242" s="126"/>
      <c r="V242" s="126"/>
      <c r="W242" s="126"/>
      <c r="X242" s="126" t="s">
        <v>2344</v>
      </c>
      <c r="Y242" s="126"/>
      <c r="Z242" s="126"/>
      <c r="AA242" s="126" t="s">
        <v>1947</v>
      </c>
      <c r="AB242" s="126" t="s">
        <v>1</v>
      </c>
      <c r="AC242" s="126"/>
      <c r="AD242" s="126"/>
      <c r="AE242" s="126"/>
      <c r="AF242" s="126"/>
      <c r="AG242" s="126"/>
      <c r="AH242" s="126"/>
      <c r="AI242" s="126" t="s">
        <v>3634</v>
      </c>
    </row>
    <row r="243" spans="1:35" s="19" customFormat="1" ht="76.5" customHeight="1">
      <c r="A243" s="87" t="s">
        <v>1068</v>
      </c>
      <c r="B243" s="153" t="s">
        <v>2353</v>
      </c>
      <c r="C243" s="153" t="s">
        <v>2352</v>
      </c>
      <c r="D243" s="155" t="s">
        <v>2300</v>
      </c>
      <c r="E243" s="170" t="s">
        <v>2354</v>
      </c>
      <c r="F243" s="159"/>
      <c r="G243" s="159"/>
      <c r="H243" s="167" t="s">
        <v>2355</v>
      </c>
      <c r="I243" s="173" t="s">
        <v>1858</v>
      </c>
      <c r="J243" s="37" t="s">
        <v>1869</v>
      </c>
      <c r="K243" s="37" t="s">
        <v>1844</v>
      </c>
      <c r="L243" s="37" t="s">
        <v>2134</v>
      </c>
      <c r="M243" s="37" t="s">
        <v>1717</v>
      </c>
      <c r="N243" s="37" t="s">
        <v>1</v>
      </c>
      <c r="O243" s="148"/>
      <c r="P243" s="126"/>
      <c r="Q243" s="126"/>
      <c r="R243" s="126"/>
      <c r="S243" s="126"/>
      <c r="T243" s="126"/>
      <c r="U243" s="126"/>
      <c r="V243" s="126"/>
      <c r="W243" s="126"/>
      <c r="X243" s="126" t="s">
        <v>2344</v>
      </c>
      <c r="Y243" s="126"/>
      <c r="Z243" s="126"/>
      <c r="AA243" s="126"/>
      <c r="AB243" s="126"/>
      <c r="AC243" s="126"/>
      <c r="AD243" s="126"/>
      <c r="AE243" s="126"/>
      <c r="AF243" s="126"/>
      <c r="AG243" s="126"/>
      <c r="AH243" s="126"/>
      <c r="AI243" s="126" t="s">
        <v>3634</v>
      </c>
    </row>
    <row r="244" spans="1:35" s="19" customFormat="1" ht="76.5" customHeight="1">
      <c r="A244" s="166" t="s">
        <v>1069</v>
      </c>
      <c r="B244" s="153" t="s">
        <v>143</v>
      </c>
      <c r="C244" s="153" t="s">
        <v>144</v>
      </c>
      <c r="D244" s="155" t="s">
        <v>2300</v>
      </c>
      <c r="E244" s="170" t="s">
        <v>237</v>
      </c>
      <c r="F244" s="159"/>
      <c r="G244" s="159"/>
      <c r="H244" s="167" t="s">
        <v>3065</v>
      </c>
      <c r="I244" s="37" t="s">
        <v>1858</v>
      </c>
      <c r="J244" s="37" t="s">
        <v>1869</v>
      </c>
      <c r="K244" s="37" t="s">
        <v>1849</v>
      </c>
      <c r="L244" s="37" t="s">
        <v>2134</v>
      </c>
      <c r="M244" s="37" t="s">
        <v>1717</v>
      </c>
      <c r="N244" s="37" t="s">
        <v>1</v>
      </c>
      <c r="O244" s="148"/>
      <c r="P244" s="126"/>
      <c r="Q244" s="126"/>
      <c r="R244" s="126"/>
      <c r="S244" s="126"/>
      <c r="T244" s="126"/>
      <c r="U244" s="126"/>
      <c r="V244" s="126"/>
      <c r="W244" s="126"/>
      <c r="X244" s="126" t="s">
        <v>2344</v>
      </c>
      <c r="Y244" s="126"/>
      <c r="Z244" s="126"/>
      <c r="AA244" s="126" t="s">
        <v>3160</v>
      </c>
      <c r="AB244" s="126" t="s">
        <v>1</v>
      </c>
      <c r="AC244" s="126"/>
      <c r="AD244" s="126"/>
      <c r="AE244" s="126"/>
      <c r="AF244" s="126"/>
      <c r="AG244" s="126"/>
      <c r="AH244" s="126"/>
      <c r="AI244" s="126" t="s">
        <v>3634</v>
      </c>
    </row>
    <row r="245" spans="1:35" s="19" customFormat="1" ht="76.5" customHeight="1">
      <c r="A245" s="87" t="s">
        <v>1070</v>
      </c>
      <c r="B245" s="153" t="s">
        <v>145</v>
      </c>
      <c r="C245" s="153" t="s">
        <v>102</v>
      </c>
      <c r="D245" s="155" t="s">
        <v>2301</v>
      </c>
      <c r="E245" s="170" t="s">
        <v>237</v>
      </c>
      <c r="F245" s="159"/>
      <c r="G245" s="159"/>
      <c r="H245" s="167" t="s">
        <v>3066</v>
      </c>
      <c r="I245" s="37" t="s">
        <v>1858</v>
      </c>
      <c r="J245" s="37" t="s">
        <v>1869</v>
      </c>
      <c r="K245" s="37" t="s">
        <v>1844</v>
      </c>
      <c r="L245" s="37" t="s">
        <v>2134</v>
      </c>
      <c r="M245" s="37" t="s">
        <v>1717</v>
      </c>
      <c r="N245" s="37" t="s">
        <v>1</v>
      </c>
      <c r="O245" s="148"/>
      <c r="P245" s="126"/>
      <c r="Q245" s="126"/>
      <c r="R245" s="126"/>
      <c r="S245" s="126"/>
      <c r="T245" s="126"/>
      <c r="U245" s="126"/>
      <c r="V245" s="126"/>
      <c r="W245" s="126"/>
      <c r="X245" s="126"/>
      <c r="Y245" s="126"/>
      <c r="Z245" s="126"/>
      <c r="AA245" s="126"/>
      <c r="AB245" s="126"/>
      <c r="AC245" s="126"/>
      <c r="AD245" s="126"/>
      <c r="AE245" s="126"/>
      <c r="AF245" s="126"/>
      <c r="AG245" s="126"/>
      <c r="AH245" s="126"/>
      <c r="AI245" s="126" t="s">
        <v>3634</v>
      </c>
    </row>
    <row r="246" spans="1:35" s="19" customFormat="1" ht="76.5" customHeight="1">
      <c r="A246" s="87" t="s">
        <v>1071</v>
      </c>
      <c r="B246" s="153" t="s">
        <v>2177</v>
      </c>
      <c r="C246" s="153" t="s">
        <v>268</v>
      </c>
      <c r="D246" s="155" t="s">
        <v>2300</v>
      </c>
      <c r="E246" s="170" t="s">
        <v>237</v>
      </c>
      <c r="F246" s="159"/>
      <c r="G246" s="159"/>
      <c r="H246" s="167" t="s">
        <v>3067</v>
      </c>
      <c r="I246" s="37" t="s">
        <v>1858</v>
      </c>
      <c r="J246" s="37" t="s">
        <v>1869</v>
      </c>
      <c r="K246" s="37" t="s">
        <v>1844</v>
      </c>
      <c r="L246" s="37" t="s">
        <v>1845</v>
      </c>
      <c r="M246" s="37" t="s">
        <v>1717</v>
      </c>
      <c r="N246" s="37" t="s">
        <v>1</v>
      </c>
      <c r="O246" s="148"/>
      <c r="P246" s="126"/>
      <c r="Q246" s="126"/>
      <c r="R246" s="126"/>
      <c r="S246" s="126"/>
      <c r="T246" s="126"/>
      <c r="U246" s="126"/>
      <c r="V246" s="126"/>
      <c r="W246" s="126"/>
      <c r="X246" s="126" t="s">
        <v>2344</v>
      </c>
      <c r="Y246" s="126"/>
      <c r="Z246" s="126" t="s">
        <v>3894</v>
      </c>
      <c r="AA246" s="126" t="s">
        <v>2952</v>
      </c>
      <c r="AB246" s="126"/>
      <c r="AC246" s="126"/>
      <c r="AD246" s="126"/>
      <c r="AE246" s="126"/>
      <c r="AF246" s="126"/>
      <c r="AG246" s="126"/>
      <c r="AH246" s="126"/>
      <c r="AI246" s="126" t="s">
        <v>3634</v>
      </c>
    </row>
    <row r="247" spans="1:35" s="19" customFormat="1" ht="76.5" customHeight="1">
      <c r="A247" s="166" t="s">
        <v>353</v>
      </c>
      <c r="B247" s="153" t="s">
        <v>77</v>
      </c>
      <c r="C247" s="153" t="s">
        <v>146</v>
      </c>
      <c r="D247" s="154" t="s">
        <v>2301</v>
      </c>
      <c r="E247" s="170" t="s">
        <v>1616</v>
      </c>
      <c r="F247" s="156"/>
      <c r="G247" s="156"/>
      <c r="H247" s="167" t="s">
        <v>1408</v>
      </c>
      <c r="I247" s="37" t="s">
        <v>1894</v>
      </c>
      <c r="J247" s="37" t="s">
        <v>97</v>
      </c>
      <c r="K247" s="37" t="s">
        <v>1861</v>
      </c>
      <c r="L247" s="37" t="s">
        <v>1882</v>
      </c>
      <c r="M247" s="37" t="s">
        <v>2327</v>
      </c>
      <c r="N247" s="37"/>
      <c r="O247" s="148"/>
      <c r="P247" s="126"/>
      <c r="Q247" s="126"/>
      <c r="R247" s="126"/>
      <c r="S247" s="126"/>
      <c r="T247" s="126"/>
      <c r="U247" s="126"/>
      <c r="V247" s="126"/>
      <c r="W247" s="126"/>
      <c r="X247" s="126"/>
      <c r="Y247" s="126"/>
      <c r="Z247" s="126"/>
      <c r="AA247" s="126"/>
      <c r="AB247" s="126"/>
      <c r="AC247" s="126"/>
      <c r="AD247" s="126"/>
      <c r="AE247" s="126"/>
      <c r="AF247" s="126"/>
      <c r="AG247" s="126"/>
      <c r="AH247" s="126"/>
      <c r="AI247" s="126" t="s">
        <v>3634</v>
      </c>
    </row>
    <row r="248" spans="1:35" s="19" customFormat="1" ht="76.5" customHeight="1">
      <c r="A248" s="87" t="s">
        <v>1072</v>
      </c>
      <c r="B248" s="153" t="s">
        <v>3037</v>
      </c>
      <c r="C248" s="153" t="s">
        <v>147</v>
      </c>
      <c r="D248" s="153" t="s">
        <v>2301</v>
      </c>
      <c r="E248" s="170" t="s">
        <v>1616</v>
      </c>
      <c r="F248" s="159"/>
      <c r="G248" s="159"/>
      <c r="H248" s="167" t="s">
        <v>1409</v>
      </c>
      <c r="I248" s="37" t="s">
        <v>1894</v>
      </c>
      <c r="J248" s="37" t="s">
        <v>97</v>
      </c>
      <c r="K248" s="37" t="s">
        <v>1861</v>
      </c>
      <c r="L248" s="37" t="s">
        <v>1882</v>
      </c>
      <c r="M248" s="37" t="s">
        <v>1883</v>
      </c>
      <c r="N248" s="37"/>
      <c r="O248" s="148"/>
      <c r="P248" s="126"/>
      <c r="Q248" s="126"/>
      <c r="R248" s="126"/>
      <c r="S248" s="126"/>
      <c r="T248" s="126"/>
      <c r="U248" s="126"/>
      <c r="V248" s="126"/>
      <c r="W248" s="126"/>
      <c r="X248" s="126"/>
      <c r="Y248" s="126"/>
      <c r="Z248" s="126"/>
      <c r="AA248" s="126"/>
      <c r="AB248" s="126"/>
      <c r="AC248" s="126"/>
      <c r="AD248" s="126"/>
      <c r="AE248" s="126"/>
      <c r="AF248" s="126"/>
      <c r="AG248" s="126"/>
      <c r="AH248" s="126"/>
      <c r="AI248" s="126" t="s">
        <v>3634</v>
      </c>
    </row>
    <row r="249" spans="1:35" s="19" customFormat="1" ht="76.5" customHeight="1">
      <c r="A249" s="166" t="s">
        <v>1073</v>
      </c>
      <c r="B249" s="153" t="s">
        <v>2178</v>
      </c>
      <c r="C249" s="153" t="s">
        <v>318</v>
      </c>
      <c r="D249" s="155" t="s">
        <v>2301</v>
      </c>
      <c r="E249" s="170" t="s">
        <v>1616</v>
      </c>
      <c r="F249" s="159"/>
      <c r="G249" s="159"/>
      <c r="H249" s="167" t="s">
        <v>1410</v>
      </c>
      <c r="I249" s="37" t="s">
        <v>1894</v>
      </c>
      <c r="J249" s="37" t="s">
        <v>97</v>
      </c>
      <c r="K249" s="37" t="s">
        <v>1861</v>
      </c>
      <c r="L249" s="37" t="s">
        <v>1882</v>
      </c>
      <c r="M249" s="37" t="s">
        <v>1883</v>
      </c>
      <c r="N249" s="37"/>
      <c r="O249" s="148"/>
      <c r="P249" s="126"/>
      <c r="Q249" s="126"/>
      <c r="R249" s="126"/>
      <c r="S249" s="126"/>
      <c r="T249" s="126"/>
      <c r="U249" s="126"/>
      <c r="V249" s="126"/>
      <c r="W249" s="126"/>
      <c r="X249" s="126"/>
      <c r="Y249" s="126"/>
      <c r="Z249" s="126"/>
      <c r="AA249" s="126"/>
      <c r="AB249" s="126"/>
      <c r="AC249" s="126"/>
      <c r="AD249" s="126"/>
      <c r="AE249" s="126"/>
      <c r="AF249" s="126"/>
      <c r="AG249" s="126"/>
      <c r="AH249" s="126"/>
      <c r="AI249" s="126" t="s">
        <v>3634</v>
      </c>
    </row>
    <row r="250" spans="1:35" s="19" customFormat="1" ht="76.5" customHeight="1">
      <c r="A250" s="87" t="s">
        <v>1074</v>
      </c>
      <c r="B250" s="153" t="s">
        <v>2180</v>
      </c>
      <c r="C250" s="153" t="s">
        <v>1733</v>
      </c>
      <c r="D250" s="155" t="s">
        <v>2301</v>
      </c>
      <c r="E250" s="170" t="s">
        <v>1616</v>
      </c>
      <c r="F250" s="159"/>
      <c r="G250" s="159"/>
      <c r="H250" s="167" t="s">
        <v>1732</v>
      </c>
      <c r="I250" s="37" t="s">
        <v>1894</v>
      </c>
      <c r="J250" s="37" t="s">
        <v>97</v>
      </c>
      <c r="K250" s="37" t="s">
        <v>1861</v>
      </c>
      <c r="L250" s="37" t="s">
        <v>1882</v>
      </c>
      <c r="M250" s="37" t="s">
        <v>323</v>
      </c>
      <c r="N250" s="37"/>
      <c r="O250" s="148"/>
      <c r="P250" s="126"/>
      <c r="Q250" s="126"/>
      <c r="R250" s="126"/>
      <c r="S250" s="126"/>
      <c r="T250" s="126"/>
      <c r="U250" s="126"/>
      <c r="V250" s="126"/>
      <c r="W250" s="126"/>
      <c r="X250" s="126"/>
      <c r="Y250" s="126"/>
      <c r="Z250" s="126"/>
      <c r="AA250" s="126"/>
      <c r="AB250" s="126"/>
      <c r="AC250" s="126"/>
      <c r="AD250" s="126"/>
      <c r="AE250" s="126"/>
      <c r="AF250" s="126"/>
      <c r="AG250" s="126"/>
      <c r="AH250" s="126"/>
      <c r="AI250" s="126" t="s">
        <v>3634</v>
      </c>
    </row>
    <row r="251" spans="1:35" s="19" customFormat="1" ht="76.5" customHeight="1">
      <c r="A251" s="87" t="s">
        <v>1075</v>
      </c>
      <c r="B251" s="153" t="s">
        <v>2179</v>
      </c>
      <c r="C251" s="153" t="s">
        <v>269</v>
      </c>
      <c r="D251" s="155" t="s">
        <v>2301</v>
      </c>
      <c r="E251" s="170" t="s">
        <v>1616</v>
      </c>
      <c r="F251" s="159"/>
      <c r="G251" s="159"/>
      <c r="H251" s="167" t="s">
        <v>1411</v>
      </c>
      <c r="I251" s="37" t="s">
        <v>1858</v>
      </c>
      <c r="J251" s="37" t="s">
        <v>1862</v>
      </c>
      <c r="K251" s="37" t="s">
        <v>1844</v>
      </c>
      <c r="L251" s="37" t="s">
        <v>1882</v>
      </c>
      <c r="M251" s="37" t="s">
        <v>323</v>
      </c>
      <c r="N251" s="37"/>
      <c r="O251" s="148"/>
      <c r="P251" s="126"/>
      <c r="Q251" s="126"/>
      <c r="R251" s="126"/>
      <c r="S251" s="126"/>
      <c r="T251" s="126"/>
      <c r="U251" s="126"/>
      <c r="V251" s="126"/>
      <c r="W251" s="126"/>
      <c r="X251" s="126"/>
      <c r="Y251" s="126"/>
      <c r="Z251" s="126" t="s">
        <v>1</v>
      </c>
      <c r="AA251" s="126" t="s">
        <v>3767</v>
      </c>
      <c r="AB251" s="126"/>
      <c r="AC251" s="126"/>
      <c r="AD251" s="126"/>
      <c r="AE251" s="126"/>
      <c r="AF251" s="126"/>
      <c r="AG251" s="126"/>
      <c r="AH251" s="126"/>
      <c r="AI251" s="126" t="s">
        <v>3634</v>
      </c>
    </row>
    <row r="252" spans="1:35" s="19" customFormat="1" ht="76.5" customHeight="1">
      <c r="A252" s="166" t="s">
        <v>1076</v>
      </c>
      <c r="B252" s="153" t="s">
        <v>2950</v>
      </c>
      <c r="C252" s="153" t="s">
        <v>270</v>
      </c>
      <c r="D252" s="153" t="s">
        <v>2301</v>
      </c>
      <c r="E252" s="170" t="s">
        <v>1616</v>
      </c>
      <c r="F252" s="159"/>
      <c r="G252" s="159"/>
      <c r="H252" s="167" t="s">
        <v>2949</v>
      </c>
      <c r="I252" s="37" t="s">
        <v>1858</v>
      </c>
      <c r="J252" s="37" t="s">
        <v>1862</v>
      </c>
      <c r="K252" s="37" t="s">
        <v>1844</v>
      </c>
      <c r="L252" s="37" t="s">
        <v>1882</v>
      </c>
      <c r="M252" s="37" t="s">
        <v>1717</v>
      </c>
      <c r="N252" s="37"/>
      <c r="O252" s="148"/>
      <c r="P252" s="126"/>
      <c r="Q252" s="126"/>
      <c r="R252" s="126"/>
      <c r="S252" s="126"/>
      <c r="T252" s="126"/>
      <c r="U252" s="126"/>
      <c r="V252" s="126"/>
      <c r="W252" s="126"/>
      <c r="X252" s="126"/>
      <c r="Y252" s="126"/>
      <c r="Z252" s="126" t="s">
        <v>2951</v>
      </c>
      <c r="AA252" s="126" t="s">
        <v>1829</v>
      </c>
      <c r="AB252" s="126"/>
      <c r="AC252" s="126"/>
      <c r="AD252" s="126"/>
      <c r="AE252" s="126"/>
      <c r="AF252" s="126"/>
      <c r="AG252" s="126"/>
      <c r="AH252" s="126"/>
      <c r="AI252" s="126" t="s">
        <v>3634</v>
      </c>
    </row>
    <row r="253" spans="1:35" s="19" customFormat="1" ht="76.5" customHeight="1">
      <c r="A253" s="87" t="s">
        <v>1077</v>
      </c>
      <c r="B253" s="153" t="s">
        <v>3895</v>
      </c>
      <c r="C253" s="153" t="s">
        <v>271</v>
      </c>
      <c r="D253" s="153" t="s">
        <v>2301</v>
      </c>
      <c r="E253" s="170" t="s">
        <v>1616</v>
      </c>
      <c r="F253" s="159"/>
      <c r="G253" s="159"/>
      <c r="H253" s="167" t="s">
        <v>1413</v>
      </c>
      <c r="I253" s="37" t="s">
        <v>1858</v>
      </c>
      <c r="J253" s="37" t="s">
        <v>1862</v>
      </c>
      <c r="K253" s="37" t="s">
        <v>1844</v>
      </c>
      <c r="L253" s="37" t="s">
        <v>1882</v>
      </c>
      <c r="M253" s="37" t="s">
        <v>323</v>
      </c>
      <c r="N253" s="37"/>
      <c r="O253" s="148"/>
      <c r="P253" s="126"/>
      <c r="Q253" s="126"/>
      <c r="R253" s="126"/>
      <c r="S253" s="126"/>
      <c r="T253" s="126"/>
      <c r="U253" s="126"/>
      <c r="V253" s="126"/>
      <c r="W253" s="126"/>
      <c r="X253" s="126"/>
      <c r="Y253" s="126"/>
      <c r="Z253" s="126" t="s">
        <v>3896</v>
      </c>
      <c r="AA253" s="126" t="s">
        <v>1948</v>
      </c>
      <c r="AB253" s="126"/>
      <c r="AC253" s="126"/>
      <c r="AD253" s="126"/>
      <c r="AE253" s="126"/>
      <c r="AF253" s="126"/>
      <c r="AG253" s="126"/>
      <c r="AH253" s="126"/>
      <c r="AI253" s="126" t="s">
        <v>3634</v>
      </c>
    </row>
    <row r="254" spans="1:35" s="19" customFormat="1" ht="76.5" customHeight="1">
      <c r="A254" s="177" t="s">
        <v>1078</v>
      </c>
      <c r="B254" s="153" t="s">
        <v>2943</v>
      </c>
      <c r="C254" s="153" t="s">
        <v>2945</v>
      </c>
      <c r="D254" s="153" t="s">
        <v>2300</v>
      </c>
      <c r="E254" s="170" t="s">
        <v>2944</v>
      </c>
      <c r="F254" s="159"/>
      <c r="G254" s="159"/>
      <c r="H254" s="167" t="s">
        <v>3080</v>
      </c>
      <c r="I254" s="37" t="s">
        <v>1858</v>
      </c>
      <c r="J254" s="37" t="s">
        <v>1859</v>
      </c>
      <c r="K254" s="37" t="s">
        <v>1844</v>
      </c>
      <c r="L254" s="37" t="s">
        <v>1850</v>
      </c>
      <c r="M254" s="37" t="s">
        <v>323</v>
      </c>
      <c r="N254" s="37"/>
      <c r="O254" s="148"/>
      <c r="P254" s="126"/>
      <c r="Q254" s="126"/>
      <c r="R254" s="126"/>
      <c r="S254" s="126"/>
      <c r="T254" s="126"/>
      <c r="U254" s="126"/>
      <c r="V254" s="126"/>
      <c r="W254" s="126"/>
      <c r="X254" s="126"/>
      <c r="Y254" s="126"/>
      <c r="Z254" s="126" t="s">
        <v>3560</v>
      </c>
      <c r="AA254" s="126"/>
      <c r="AB254" s="126"/>
      <c r="AC254" s="126"/>
      <c r="AD254" s="126"/>
      <c r="AE254" s="126"/>
      <c r="AF254" s="126"/>
      <c r="AG254" s="126"/>
      <c r="AH254" s="126"/>
      <c r="AI254" s="126" t="s">
        <v>3634</v>
      </c>
    </row>
    <row r="255" spans="1:35" s="19" customFormat="1" ht="76.5" customHeight="1">
      <c r="A255" s="177" t="s">
        <v>1079</v>
      </c>
      <c r="B255" s="153" t="s">
        <v>2181</v>
      </c>
      <c r="C255" s="153" t="s">
        <v>272</v>
      </c>
      <c r="D255" s="153" t="s">
        <v>2300</v>
      </c>
      <c r="E255" s="170" t="s">
        <v>1616</v>
      </c>
      <c r="F255" s="159"/>
      <c r="G255" s="159"/>
      <c r="H255" s="167" t="s">
        <v>3246</v>
      </c>
      <c r="I255" s="37" t="s">
        <v>1858</v>
      </c>
      <c r="J255" s="37" t="s">
        <v>1848</v>
      </c>
      <c r="K255" s="37" t="s">
        <v>1849</v>
      </c>
      <c r="L255" s="37" t="s">
        <v>1850</v>
      </c>
      <c r="M255" s="37" t="s">
        <v>5</v>
      </c>
      <c r="N255" s="37" t="s">
        <v>1</v>
      </c>
      <c r="O255" s="148"/>
      <c r="P255" s="126"/>
      <c r="Q255" s="126"/>
      <c r="R255" s="126"/>
      <c r="S255" s="126"/>
      <c r="T255" s="126"/>
      <c r="U255" s="126"/>
      <c r="V255" s="126"/>
      <c r="W255" s="126"/>
      <c r="X255" s="126" t="s">
        <v>2397</v>
      </c>
      <c r="Y255" s="126"/>
      <c r="Z255" s="126" t="s">
        <v>3143</v>
      </c>
      <c r="AA255" s="126"/>
      <c r="AB255" s="126"/>
      <c r="AC255" s="126"/>
      <c r="AD255" s="126"/>
      <c r="AE255" s="126"/>
      <c r="AF255" s="126"/>
      <c r="AG255" s="126"/>
      <c r="AH255" s="126"/>
      <c r="AI255" s="126" t="s">
        <v>3634</v>
      </c>
    </row>
    <row r="256" spans="1:35" s="19" customFormat="1" ht="76.5" customHeight="1">
      <c r="A256" s="166" t="s">
        <v>1080</v>
      </c>
      <c r="B256" s="153" t="s">
        <v>2182</v>
      </c>
      <c r="C256" s="153" t="s">
        <v>273</v>
      </c>
      <c r="D256" s="155" t="s">
        <v>2300</v>
      </c>
      <c r="E256" s="170" t="s">
        <v>1616</v>
      </c>
      <c r="F256" s="159"/>
      <c r="G256" s="159"/>
      <c r="H256" s="167" t="s">
        <v>1414</v>
      </c>
      <c r="I256" s="37" t="s">
        <v>1858</v>
      </c>
      <c r="J256" s="37" t="s">
        <v>1853</v>
      </c>
      <c r="K256" s="37" t="s">
        <v>1849</v>
      </c>
      <c r="L256" s="37" t="s">
        <v>1850</v>
      </c>
      <c r="M256" s="37" t="s">
        <v>5</v>
      </c>
      <c r="N256" s="37"/>
      <c r="O256" s="148"/>
      <c r="P256" s="126"/>
      <c r="Q256" s="126"/>
      <c r="R256" s="126"/>
      <c r="S256" s="126"/>
      <c r="T256" s="126"/>
      <c r="U256" s="126"/>
      <c r="V256" s="126"/>
      <c r="W256" s="126"/>
      <c r="X256" s="126"/>
      <c r="Y256" s="126"/>
      <c r="Z256" s="126" t="s">
        <v>3144</v>
      </c>
      <c r="AA256" s="126"/>
      <c r="AB256" s="126"/>
      <c r="AC256" s="126"/>
      <c r="AD256" s="126"/>
      <c r="AE256" s="126"/>
      <c r="AF256" s="126"/>
      <c r="AG256" s="126"/>
      <c r="AH256" s="126"/>
      <c r="AI256" s="126" t="s">
        <v>1</v>
      </c>
    </row>
    <row r="257" spans="1:35" s="19" customFormat="1" ht="76.5" customHeight="1">
      <c r="A257" s="87" t="s">
        <v>354</v>
      </c>
      <c r="B257" s="153" t="s">
        <v>801</v>
      </c>
      <c r="C257" s="153" t="s">
        <v>1045</v>
      </c>
      <c r="D257" s="155" t="s">
        <v>2300</v>
      </c>
      <c r="E257" s="170" t="s">
        <v>1615</v>
      </c>
      <c r="F257" s="159" t="s">
        <v>2671</v>
      </c>
      <c r="G257" s="159"/>
      <c r="H257" s="167" t="s">
        <v>802</v>
      </c>
      <c r="I257" s="37" t="s">
        <v>97</v>
      </c>
      <c r="J257" s="37" t="s">
        <v>1848</v>
      </c>
      <c r="K257" s="37" t="s">
        <v>1844</v>
      </c>
      <c r="L257" s="37" t="s">
        <v>1850</v>
      </c>
      <c r="M257" s="37" t="s">
        <v>1717</v>
      </c>
      <c r="N257" s="37" t="s">
        <v>1</v>
      </c>
      <c r="O257" s="148"/>
      <c r="P257" s="126"/>
      <c r="Q257" s="126"/>
      <c r="R257" s="126"/>
      <c r="S257" s="126"/>
      <c r="T257" s="126"/>
      <c r="U257" s="126"/>
      <c r="V257" s="126"/>
      <c r="W257" s="126"/>
      <c r="X257" s="126"/>
      <c r="Y257" s="126"/>
      <c r="Z257" s="126"/>
      <c r="AA257" s="126"/>
      <c r="AB257" s="126"/>
      <c r="AC257" s="126"/>
      <c r="AD257" s="126"/>
      <c r="AE257" s="126"/>
      <c r="AF257" s="126"/>
      <c r="AG257" s="126"/>
      <c r="AH257" s="126"/>
      <c r="AI257" s="126" t="s">
        <v>3634</v>
      </c>
    </row>
    <row r="258" spans="1:35" s="19" customFormat="1" ht="76.5" customHeight="1">
      <c r="A258" s="177" t="s">
        <v>3588</v>
      </c>
      <c r="B258" s="153" t="s">
        <v>803</v>
      </c>
      <c r="C258" s="153" t="s">
        <v>1046</v>
      </c>
      <c r="D258" s="153" t="s">
        <v>2300</v>
      </c>
      <c r="E258" s="170" t="s">
        <v>1615</v>
      </c>
      <c r="F258" s="156" t="s">
        <v>2669</v>
      </c>
      <c r="G258" s="181"/>
      <c r="H258" s="167" t="s">
        <v>804</v>
      </c>
      <c r="I258" s="37" t="s">
        <v>2905</v>
      </c>
      <c r="J258" s="37" t="s">
        <v>1852</v>
      </c>
      <c r="K258" s="37" t="s">
        <v>1844</v>
      </c>
      <c r="L258" s="37" t="s">
        <v>1850</v>
      </c>
      <c r="M258" s="37" t="s">
        <v>1717</v>
      </c>
      <c r="N258" s="37"/>
      <c r="O258" s="148"/>
      <c r="P258" s="126"/>
      <c r="Q258" s="126"/>
      <c r="R258" s="126"/>
      <c r="S258" s="126"/>
      <c r="T258" s="37"/>
      <c r="U258" s="126"/>
      <c r="V258" s="126"/>
      <c r="W258" s="126"/>
      <c r="X258" s="126"/>
      <c r="Y258" s="126"/>
      <c r="Z258" s="126"/>
      <c r="AA258" s="126"/>
      <c r="AB258" s="37"/>
      <c r="AC258" s="126"/>
      <c r="AD258" s="126"/>
      <c r="AE258" s="37"/>
      <c r="AF258" s="126"/>
      <c r="AG258" s="126"/>
      <c r="AH258" s="37"/>
      <c r="AI258" s="37" t="s">
        <v>3634</v>
      </c>
    </row>
    <row r="259" spans="1:35" s="19" customFormat="1" ht="76.5" customHeight="1">
      <c r="A259" s="177" t="s">
        <v>1081</v>
      </c>
      <c r="B259" s="153" t="s">
        <v>805</v>
      </c>
      <c r="C259" s="153" t="s">
        <v>1047</v>
      </c>
      <c r="D259" s="154" t="s">
        <v>2301</v>
      </c>
      <c r="E259" s="170" t="s">
        <v>1615</v>
      </c>
      <c r="F259" s="159" t="s">
        <v>2670</v>
      </c>
      <c r="G259" s="194"/>
      <c r="H259" s="167" t="s">
        <v>2328</v>
      </c>
      <c r="I259" s="37" t="s">
        <v>2905</v>
      </c>
      <c r="J259" s="37" t="s">
        <v>1852</v>
      </c>
      <c r="K259" s="37" t="s">
        <v>1844</v>
      </c>
      <c r="L259" s="37" t="s">
        <v>1850</v>
      </c>
      <c r="M259" s="37" t="s">
        <v>1717</v>
      </c>
      <c r="N259" s="37" t="s">
        <v>1</v>
      </c>
      <c r="O259" s="148"/>
      <c r="P259" s="126"/>
      <c r="Q259" s="126"/>
      <c r="R259" s="126"/>
      <c r="S259" s="126"/>
      <c r="T259" s="126"/>
      <c r="U259" s="126"/>
      <c r="V259" s="126"/>
      <c r="W259" s="126"/>
      <c r="X259" s="126"/>
      <c r="Y259" s="126"/>
      <c r="Z259" s="126"/>
      <c r="AA259" s="126"/>
      <c r="AB259" s="126"/>
      <c r="AC259" s="126"/>
      <c r="AD259" s="126"/>
      <c r="AE259" s="126"/>
      <c r="AF259" s="126"/>
      <c r="AG259" s="126"/>
      <c r="AH259" s="126"/>
      <c r="AI259" s="126" t="s">
        <v>3634</v>
      </c>
    </row>
    <row r="260" spans="1:35" s="19" customFormat="1" ht="76.5" customHeight="1">
      <c r="A260" s="177" t="s">
        <v>1082</v>
      </c>
      <c r="B260" s="153" t="s">
        <v>806</v>
      </c>
      <c r="C260" s="153" t="s">
        <v>1048</v>
      </c>
      <c r="D260" s="155" t="s">
        <v>2301</v>
      </c>
      <c r="E260" s="170" t="s">
        <v>1615</v>
      </c>
      <c r="F260" s="159" t="s">
        <v>2668</v>
      </c>
      <c r="G260" s="194"/>
      <c r="H260" s="167" t="s">
        <v>807</v>
      </c>
      <c r="I260" s="37" t="s">
        <v>97</v>
      </c>
      <c r="J260" s="37" t="s">
        <v>1859</v>
      </c>
      <c r="K260" s="37" t="s">
        <v>1844</v>
      </c>
      <c r="L260" s="37" t="s">
        <v>1850</v>
      </c>
      <c r="M260" s="37" t="s">
        <v>1717</v>
      </c>
      <c r="N260" s="37"/>
      <c r="O260" s="148"/>
      <c r="P260" s="126"/>
      <c r="Q260" s="126"/>
      <c r="R260" s="126"/>
      <c r="S260" s="126"/>
      <c r="T260" s="126"/>
      <c r="U260" s="126"/>
      <c r="V260" s="126"/>
      <c r="W260" s="126" t="s">
        <v>1</v>
      </c>
      <c r="X260" s="126"/>
      <c r="Y260" s="126"/>
      <c r="Z260" s="126"/>
      <c r="AA260" s="126"/>
      <c r="AB260" s="126"/>
      <c r="AC260" s="126"/>
      <c r="AD260" s="126"/>
      <c r="AE260" s="126"/>
      <c r="AF260" s="126"/>
      <c r="AG260" s="126"/>
      <c r="AH260" s="126"/>
      <c r="AI260" s="126" t="s">
        <v>3634</v>
      </c>
    </row>
    <row r="261" spans="1:35" s="19" customFormat="1" ht="76.5" customHeight="1">
      <c r="A261" s="166" t="s">
        <v>1083</v>
      </c>
      <c r="B261" s="153" t="s">
        <v>2183</v>
      </c>
      <c r="C261" s="153" t="s">
        <v>274</v>
      </c>
      <c r="D261" s="155" t="s">
        <v>2301</v>
      </c>
      <c r="E261" s="170" t="s">
        <v>1616</v>
      </c>
      <c r="F261" s="159"/>
      <c r="G261" s="159"/>
      <c r="H261" s="167" t="s">
        <v>1975</v>
      </c>
      <c r="I261" s="37" t="s">
        <v>1842</v>
      </c>
      <c r="J261" s="37" t="s">
        <v>1859</v>
      </c>
      <c r="K261" s="37" t="s">
        <v>1844</v>
      </c>
      <c r="L261" s="37" t="s">
        <v>1850</v>
      </c>
      <c r="M261" s="37" t="s">
        <v>5</v>
      </c>
      <c r="N261" s="37" t="s">
        <v>1</v>
      </c>
      <c r="O261" s="148"/>
      <c r="P261" s="126"/>
      <c r="Q261" s="126"/>
      <c r="R261" s="126"/>
      <c r="S261" s="126"/>
      <c r="T261" s="126"/>
      <c r="U261" s="126"/>
      <c r="V261" s="126"/>
      <c r="W261" s="126"/>
      <c r="X261" s="126"/>
      <c r="Y261" s="126"/>
      <c r="Z261" s="126"/>
      <c r="AA261" s="126"/>
      <c r="AB261" s="126"/>
      <c r="AC261" s="126"/>
      <c r="AD261" s="126"/>
      <c r="AE261" s="126"/>
      <c r="AF261" s="126"/>
      <c r="AG261" s="126"/>
      <c r="AH261" s="126"/>
      <c r="AI261" s="126" t="s">
        <v>3634</v>
      </c>
    </row>
    <row r="262" spans="1:35" s="19" customFormat="1" ht="76.5" customHeight="1">
      <c r="A262" s="87" t="s">
        <v>1084</v>
      </c>
      <c r="B262" s="153" t="s">
        <v>2184</v>
      </c>
      <c r="C262" s="153" t="s">
        <v>275</v>
      </c>
      <c r="D262" s="155" t="s">
        <v>2301</v>
      </c>
      <c r="E262" s="170" t="s">
        <v>1616</v>
      </c>
      <c r="F262" s="159"/>
      <c r="G262" s="159"/>
      <c r="H262" s="167" t="s">
        <v>1976</v>
      </c>
      <c r="I262" s="37" t="s">
        <v>1842</v>
      </c>
      <c r="J262" s="37" t="s">
        <v>1855</v>
      </c>
      <c r="K262" s="37" t="s">
        <v>1844</v>
      </c>
      <c r="L262" s="37" t="s">
        <v>1850</v>
      </c>
      <c r="M262" s="37" t="s">
        <v>5</v>
      </c>
      <c r="N262" s="37"/>
      <c r="O262" s="148"/>
      <c r="P262" s="126"/>
      <c r="Q262" s="126"/>
      <c r="R262" s="126"/>
      <c r="S262" s="126"/>
      <c r="T262" s="126"/>
      <c r="U262" s="126"/>
      <c r="V262" s="126"/>
      <c r="W262" s="126"/>
      <c r="X262" s="126"/>
      <c r="Y262" s="126"/>
      <c r="Z262" s="126" t="s">
        <v>1</v>
      </c>
      <c r="AA262" s="126"/>
      <c r="AB262" s="126"/>
      <c r="AC262" s="126"/>
      <c r="AD262" s="126"/>
      <c r="AE262" s="126"/>
      <c r="AF262" s="126"/>
      <c r="AG262" s="126"/>
      <c r="AH262" s="126"/>
      <c r="AI262" s="126" t="s">
        <v>3634</v>
      </c>
    </row>
    <row r="263" spans="1:35" s="19" customFormat="1" ht="76.5" customHeight="1">
      <c r="A263" s="177" t="s">
        <v>1085</v>
      </c>
      <c r="B263" s="153" t="s">
        <v>180</v>
      </c>
      <c r="C263" s="153" t="s">
        <v>175</v>
      </c>
      <c r="D263" s="155" t="s">
        <v>2300</v>
      </c>
      <c r="E263" s="170" t="s">
        <v>1616</v>
      </c>
      <c r="F263" s="159"/>
      <c r="G263" s="159"/>
      <c r="H263" s="167" t="s">
        <v>1884</v>
      </c>
      <c r="I263" s="37" t="s">
        <v>1875</v>
      </c>
      <c r="J263" s="37" t="s">
        <v>97</v>
      </c>
      <c r="K263" s="37" t="s">
        <v>1847</v>
      </c>
      <c r="L263" s="37" t="s">
        <v>1850</v>
      </c>
      <c r="M263" s="37" t="s">
        <v>6</v>
      </c>
      <c r="N263" s="37"/>
      <c r="O263" s="148"/>
      <c r="P263" s="126"/>
      <c r="Q263" s="126"/>
      <c r="R263" s="126"/>
      <c r="S263" s="126"/>
      <c r="T263" s="126"/>
      <c r="U263" s="126"/>
      <c r="V263" s="126"/>
      <c r="W263" s="126"/>
      <c r="X263" s="126"/>
      <c r="Y263" s="126"/>
      <c r="Z263" s="126"/>
      <c r="AA263" s="126"/>
      <c r="AB263" s="126"/>
      <c r="AC263" s="126"/>
      <c r="AD263" s="126"/>
      <c r="AE263" s="126"/>
      <c r="AF263" s="126"/>
      <c r="AG263" s="126"/>
      <c r="AH263" s="126"/>
      <c r="AI263" s="126" t="s">
        <v>3634</v>
      </c>
    </row>
    <row r="264" spans="1:35" s="19" customFormat="1" ht="76.5" customHeight="1">
      <c r="A264" s="166" t="s">
        <v>1086</v>
      </c>
      <c r="B264" s="153" t="s">
        <v>2185</v>
      </c>
      <c r="C264" s="153" t="s">
        <v>276</v>
      </c>
      <c r="D264" s="155" t="s">
        <v>2300</v>
      </c>
      <c r="E264" s="170" t="s">
        <v>1616</v>
      </c>
      <c r="F264" s="159"/>
      <c r="G264" s="159"/>
      <c r="H264" s="167" t="s">
        <v>1415</v>
      </c>
      <c r="I264" s="37" t="s">
        <v>1858</v>
      </c>
      <c r="J264" s="37" t="s">
        <v>1859</v>
      </c>
      <c r="K264" s="37" t="s">
        <v>1844</v>
      </c>
      <c r="L264" s="37" t="s">
        <v>1850</v>
      </c>
      <c r="M264" s="37" t="s">
        <v>1717</v>
      </c>
      <c r="N264" s="37"/>
      <c r="O264" s="148"/>
      <c r="P264" s="126"/>
      <c r="Q264" s="126"/>
      <c r="R264" s="126"/>
      <c r="S264" s="126"/>
      <c r="T264" s="126"/>
      <c r="U264" s="126"/>
      <c r="V264" s="126"/>
      <c r="W264" s="126"/>
      <c r="X264" s="126"/>
      <c r="Y264" s="126"/>
      <c r="Z264" s="126"/>
      <c r="AA264" s="126"/>
      <c r="AB264" s="126"/>
      <c r="AC264" s="126"/>
      <c r="AD264" s="126"/>
      <c r="AE264" s="126"/>
      <c r="AF264" s="126"/>
      <c r="AG264" s="126"/>
      <c r="AH264" s="126"/>
      <c r="AI264" s="126" t="s">
        <v>3634</v>
      </c>
    </row>
    <row r="265" spans="1:35" s="19" customFormat="1" ht="76.5" customHeight="1">
      <c r="A265" s="87" t="s">
        <v>1087</v>
      </c>
      <c r="B265" s="153" t="s">
        <v>2186</v>
      </c>
      <c r="C265" s="153" t="s">
        <v>277</v>
      </c>
      <c r="D265" s="153" t="s">
        <v>2300</v>
      </c>
      <c r="E265" s="170" t="s">
        <v>1616</v>
      </c>
      <c r="F265" s="159"/>
      <c r="G265" s="159"/>
      <c r="H265" s="167" t="s">
        <v>278</v>
      </c>
      <c r="I265" s="37" t="s">
        <v>1858</v>
      </c>
      <c r="J265" s="37" t="s">
        <v>1859</v>
      </c>
      <c r="K265" s="37" t="s">
        <v>1844</v>
      </c>
      <c r="L265" s="37" t="s">
        <v>1850</v>
      </c>
      <c r="M265" s="37" t="s">
        <v>1717</v>
      </c>
      <c r="N265" s="37"/>
      <c r="O265" s="148"/>
      <c r="P265" s="126"/>
      <c r="Q265" s="126"/>
      <c r="R265" s="126"/>
      <c r="S265" s="126"/>
      <c r="T265" s="126"/>
      <c r="U265" s="126"/>
      <c r="V265" s="126"/>
      <c r="W265" s="126"/>
      <c r="X265" s="126"/>
      <c r="Y265" s="126"/>
      <c r="Z265" s="126"/>
      <c r="AA265" s="126"/>
      <c r="AB265" s="126"/>
      <c r="AC265" s="126"/>
      <c r="AD265" s="126"/>
      <c r="AE265" s="126"/>
      <c r="AF265" s="126"/>
      <c r="AG265" s="126"/>
      <c r="AH265" s="126"/>
      <c r="AI265" s="126" t="s">
        <v>3634</v>
      </c>
    </row>
    <row r="266" spans="1:35" s="19" customFormat="1" ht="76.5" customHeight="1">
      <c r="A266" s="177" t="s">
        <v>1088</v>
      </c>
      <c r="B266" s="153" t="s">
        <v>2187</v>
      </c>
      <c r="C266" s="153" t="s">
        <v>71</v>
      </c>
      <c r="D266" s="153" t="s">
        <v>2300</v>
      </c>
      <c r="E266" s="170" t="s">
        <v>1616</v>
      </c>
      <c r="F266" s="159"/>
      <c r="G266" s="159"/>
      <c r="H266" s="167" t="s">
        <v>1416</v>
      </c>
      <c r="I266" s="37" t="s">
        <v>1858</v>
      </c>
      <c r="J266" s="37" t="s">
        <v>1859</v>
      </c>
      <c r="K266" s="37" t="s">
        <v>1844</v>
      </c>
      <c r="L266" s="37" t="s">
        <v>1850</v>
      </c>
      <c r="M266" s="37" t="s">
        <v>1717</v>
      </c>
      <c r="N266" s="37"/>
      <c r="O266" s="148"/>
      <c r="P266" s="126"/>
      <c r="Q266" s="126"/>
      <c r="R266" s="126"/>
      <c r="S266" s="126"/>
      <c r="T266" s="126"/>
      <c r="U266" s="126"/>
      <c r="V266" s="126"/>
      <c r="W266" s="126"/>
      <c r="X266" s="126"/>
      <c r="Y266" s="126"/>
      <c r="Z266" s="126"/>
      <c r="AA266" s="126"/>
      <c r="AB266" s="126"/>
      <c r="AC266" s="126"/>
      <c r="AD266" s="126"/>
      <c r="AE266" s="126"/>
      <c r="AF266" s="126"/>
      <c r="AG266" s="126"/>
      <c r="AH266" s="126"/>
      <c r="AI266" s="126" t="s">
        <v>3634</v>
      </c>
    </row>
    <row r="267" spans="1:35" s="19" customFormat="1" ht="76.5" customHeight="1">
      <c r="A267" s="166" t="s">
        <v>355</v>
      </c>
      <c r="B267" s="153" t="s">
        <v>2289</v>
      </c>
      <c r="C267" s="153" t="s">
        <v>67</v>
      </c>
      <c r="D267" s="155" t="s">
        <v>2300</v>
      </c>
      <c r="E267" s="170" t="s">
        <v>577</v>
      </c>
      <c r="F267" s="159"/>
      <c r="G267" s="159"/>
      <c r="H267" s="167" t="s">
        <v>1417</v>
      </c>
      <c r="I267" s="37" t="s">
        <v>1858</v>
      </c>
      <c r="J267" s="37" t="s">
        <v>1859</v>
      </c>
      <c r="K267" s="37" t="s">
        <v>1849</v>
      </c>
      <c r="L267" s="37" t="s">
        <v>1850</v>
      </c>
      <c r="M267" s="37" t="s">
        <v>5</v>
      </c>
      <c r="N267" s="37"/>
      <c r="O267" s="148"/>
      <c r="P267" s="126"/>
      <c r="Q267" s="126"/>
      <c r="R267" s="126"/>
      <c r="S267" s="126"/>
      <c r="T267" s="126"/>
      <c r="U267" s="126"/>
      <c r="V267" s="126"/>
      <c r="W267" s="126"/>
      <c r="X267" s="126"/>
      <c r="Y267" s="126"/>
      <c r="Z267" s="126" t="s">
        <v>3561</v>
      </c>
      <c r="AA267" s="126"/>
      <c r="AB267" s="126" t="s">
        <v>1</v>
      </c>
      <c r="AC267" s="126"/>
      <c r="AD267" s="126"/>
      <c r="AE267" s="126"/>
      <c r="AF267" s="126"/>
      <c r="AG267" s="126"/>
      <c r="AH267" s="126"/>
      <c r="AI267" s="126" t="s">
        <v>3634</v>
      </c>
    </row>
    <row r="268" spans="1:35" s="19" customFormat="1" ht="76.5" customHeight="1">
      <c r="A268" s="87" t="s">
        <v>1089</v>
      </c>
      <c r="B268" s="153" t="s">
        <v>2794</v>
      </c>
      <c r="C268" s="153" t="s">
        <v>2801</v>
      </c>
      <c r="D268" s="155" t="s">
        <v>2301</v>
      </c>
      <c r="E268" s="170" t="s">
        <v>577</v>
      </c>
      <c r="F268" s="159"/>
      <c r="G268" s="159"/>
      <c r="H268" s="167" t="s">
        <v>2798</v>
      </c>
      <c r="I268" s="37" t="s">
        <v>1874</v>
      </c>
      <c r="J268" s="37" t="s">
        <v>1859</v>
      </c>
      <c r="K268" s="37" t="s">
        <v>1849</v>
      </c>
      <c r="L268" s="37" t="s">
        <v>1850</v>
      </c>
      <c r="M268" s="37" t="s">
        <v>5</v>
      </c>
      <c r="N268" s="37"/>
      <c r="O268" s="148"/>
      <c r="P268" s="126"/>
      <c r="Q268" s="126"/>
      <c r="R268" s="126"/>
      <c r="S268" s="126"/>
      <c r="T268" s="126"/>
      <c r="U268" s="126"/>
      <c r="V268" s="126"/>
      <c r="W268" s="126"/>
      <c r="X268" s="126"/>
      <c r="Y268" s="126"/>
      <c r="Z268" s="126" t="s">
        <v>1</v>
      </c>
      <c r="AA268" s="126"/>
      <c r="AB268" s="126"/>
      <c r="AC268" s="126"/>
      <c r="AD268" s="126"/>
      <c r="AE268" s="126"/>
      <c r="AF268" s="126"/>
      <c r="AG268" s="126"/>
      <c r="AH268" s="126"/>
      <c r="AI268" s="126" t="s">
        <v>3634</v>
      </c>
    </row>
    <row r="269" spans="1:35" s="19" customFormat="1" ht="76.5" customHeight="1">
      <c r="A269" s="166" t="s">
        <v>1090</v>
      </c>
      <c r="B269" s="153" t="s">
        <v>2408</v>
      </c>
      <c r="C269" s="153" t="s">
        <v>2405</v>
      </c>
      <c r="D269" s="155" t="s">
        <v>2300</v>
      </c>
      <c r="E269" s="170" t="s">
        <v>133</v>
      </c>
      <c r="F269" s="159"/>
      <c r="G269" s="159"/>
      <c r="H269" s="167" t="s">
        <v>2406</v>
      </c>
      <c r="I269" s="37" t="s">
        <v>1858</v>
      </c>
      <c r="J269" s="37" t="s">
        <v>1848</v>
      </c>
      <c r="K269" s="37" t="s">
        <v>1849</v>
      </c>
      <c r="L269" s="37" t="s">
        <v>1850</v>
      </c>
      <c r="M269" s="37" t="s">
        <v>1717</v>
      </c>
      <c r="N269" s="37" t="s">
        <v>1</v>
      </c>
      <c r="O269" s="148"/>
      <c r="P269" s="126"/>
      <c r="Q269" s="126"/>
      <c r="R269" s="126"/>
      <c r="S269" s="126"/>
      <c r="T269" s="126"/>
      <c r="U269" s="126"/>
      <c r="V269" s="126"/>
      <c r="W269" s="126"/>
      <c r="X269" s="126" t="s">
        <v>2397</v>
      </c>
      <c r="Y269" s="126"/>
      <c r="Z269" s="126"/>
      <c r="AA269" s="126"/>
      <c r="AB269" s="126"/>
      <c r="AC269" s="126"/>
      <c r="AD269" s="126"/>
      <c r="AE269" s="126"/>
      <c r="AF269" s="126"/>
      <c r="AG269" s="126"/>
      <c r="AH269" s="126"/>
      <c r="AI269" s="126" t="s">
        <v>3634</v>
      </c>
    </row>
    <row r="270" spans="1:35" s="19" customFormat="1" ht="76.5" customHeight="1">
      <c r="A270" s="87" t="s">
        <v>1091</v>
      </c>
      <c r="B270" s="153" t="s">
        <v>2409</v>
      </c>
      <c r="C270" s="153" t="s">
        <v>2404</v>
      </c>
      <c r="D270" s="155" t="s">
        <v>2300</v>
      </c>
      <c r="E270" s="170" t="s">
        <v>133</v>
      </c>
      <c r="F270" s="159"/>
      <c r="G270" s="159"/>
      <c r="H270" s="167" t="s">
        <v>2407</v>
      </c>
      <c r="I270" s="37" t="s">
        <v>1858</v>
      </c>
      <c r="J270" s="37" t="s">
        <v>1848</v>
      </c>
      <c r="K270" s="37" t="s">
        <v>1849</v>
      </c>
      <c r="L270" s="37" t="s">
        <v>1850</v>
      </c>
      <c r="M270" s="37" t="s">
        <v>1717</v>
      </c>
      <c r="N270" s="37" t="s">
        <v>1</v>
      </c>
      <c r="O270" s="148"/>
      <c r="P270" s="126"/>
      <c r="Q270" s="126"/>
      <c r="R270" s="126"/>
      <c r="S270" s="126"/>
      <c r="T270" s="126"/>
      <c r="U270" s="126"/>
      <c r="V270" s="126"/>
      <c r="W270" s="126"/>
      <c r="X270" s="126" t="s">
        <v>2397</v>
      </c>
      <c r="Y270" s="126"/>
      <c r="Z270" s="126"/>
      <c r="AA270" s="126"/>
      <c r="AB270" s="126"/>
      <c r="AC270" s="126"/>
      <c r="AD270" s="126"/>
      <c r="AE270" s="126"/>
      <c r="AF270" s="126"/>
      <c r="AG270" s="126"/>
      <c r="AH270" s="126"/>
      <c r="AI270" s="126" t="s">
        <v>3634</v>
      </c>
    </row>
    <row r="271" spans="1:35" s="19" customFormat="1" ht="76.5" customHeight="1">
      <c r="A271" s="166" t="s">
        <v>1092</v>
      </c>
      <c r="B271" s="153" t="s">
        <v>148</v>
      </c>
      <c r="C271" s="153" t="s">
        <v>72</v>
      </c>
      <c r="D271" s="153" t="s">
        <v>2300</v>
      </c>
      <c r="E271" s="170" t="s">
        <v>149</v>
      </c>
      <c r="F271" s="159"/>
      <c r="G271" s="159"/>
      <c r="H271" s="167" t="s">
        <v>3004</v>
      </c>
      <c r="I271" s="37" t="s">
        <v>1893</v>
      </c>
      <c r="J271" s="37" t="s">
        <v>97</v>
      </c>
      <c r="K271" s="37" t="s">
        <v>1844</v>
      </c>
      <c r="L271" s="37" t="s">
        <v>1850</v>
      </c>
      <c r="M271" s="37" t="s">
        <v>5</v>
      </c>
      <c r="N271" s="37" t="s">
        <v>1</v>
      </c>
      <c r="O271" s="148"/>
      <c r="P271" s="126"/>
      <c r="Q271" s="126"/>
      <c r="R271" s="126"/>
      <c r="S271" s="126"/>
      <c r="T271" s="126"/>
      <c r="U271" s="126" t="s">
        <v>3897</v>
      </c>
      <c r="V271" s="126"/>
      <c r="W271" s="126"/>
      <c r="X271" s="126"/>
      <c r="Y271" s="126"/>
      <c r="Z271" s="126"/>
      <c r="AA271" s="126"/>
      <c r="AB271" s="126"/>
      <c r="AC271" s="126" t="s">
        <v>3135</v>
      </c>
      <c r="AD271" s="126"/>
      <c r="AE271" s="126"/>
      <c r="AF271" s="126"/>
      <c r="AG271" s="126"/>
      <c r="AH271" s="126"/>
      <c r="AI271" s="126" t="s">
        <v>3634</v>
      </c>
    </row>
    <row r="272" spans="1:35" s="19" customFormat="1" ht="76.5" customHeight="1">
      <c r="A272" s="87" t="s">
        <v>1093</v>
      </c>
      <c r="B272" s="153" t="s">
        <v>688</v>
      </c>
      <c r="C272" s="153" t="s">
        <v>689</v>
      </c>
      <c r="D272" s="155" t="s">
        <v>2301</v>
      </c>
      <c r="E272" s="170" t="s">
        <v>149</v>
      </c>
      <c r="F272" s="159"/>
      <c r="G272" s="159"/>
      <c r="H272" s="167" t="s">
        <v>1474</v>
      </c>
      <c r="I272" s="37" t="s">
        <v>1846</v>
      </c>
      <c r="J272" s="37" t="s">
        <v>1856</v>
      </c>
      <c r="K272" s="37" t="s">
        <v>1844</v>
      </c>
      <c r="L272" s="37" t="s">
        <v>1850</v>
      </c>
      <c r="M272" s="37" t="s">
        <v>323</v>
      </c>
      <c r="N272" s="37"/>
      <c r="O272" s="148"/>
      <c r="P272" s="126"/>
      <c r="Q272" s="126"/>
      <c r="R272" s="126"/>
      <c r="S272" s="126"/>
      <c r="T272" s="126"/>
      <c r="U272" s="126"/>
      <c r="V272" s="126"/>
      <c r="W272" s="126"/>
      <c r="X272" s="126"/>
      <c r="Y272" s="126"/>
      <c r="Z272" s="126"/>
      <c r="AA272" s="126"/>
      <c r="AB272" s="126"/>
      <c r="AC272" s="126"/>
      <c r="AD272" s="126"/>
      <c r="AE272" s="126"/>
      <c r="AF272" s="126"/>
      <c r="AG272" s="126"/>
      <c r="AH272" s="126"/>
      <c r="AI272" s="126" t="s">
        <v>3634</v>
      </c>
    </row>
    <row r="273" spans="1:35" s="19" customFormat="1" ht="76.5" customHeight="1">
      <c r="A273" s="87" t="s">
        <v>1094</v>
      </c>
      <c r="B273" s="153" t="s">
        <v>3247</v>
      </c>
      <c r="C273" s="153" t="s">
        <v>3248</v>
      </c>
      <c r="D273" s="153" t="s">
        <v>2301</v>
      </c>
      <c r="E273" s="170" t="s">
        <v>149</v>
      </c>
      <c r="F273" s="159"/>
      <c r="G273" s="159"/>
      <c r="H273" s="167" t="s">
        <v>3522</v>
      </c>
      <c r="I273" s="37" t="s">
        <v>1846</v>
      </c>
      <c r="J273" s="37" t="s">
        <v>1853</v>
      </c>
      <c r="K273" s="37" t="s">
        <v>1844</v>
      </c>
      <c r="L273" s="37" t="s">
        <v>2298</v>
      </c>
      <c r="M273" s="37" t="s">
        <v>1717</v>
      </c>
      <c r="N273" s="37"/>
      <c r="O273" s="148"/>
      <c r="P273" s="126"/>
      <c r="Q273" s="126"/>
      <c r="R273" s="126"/>
      <c r="S273" s="126"/>
      <c r="T273" s="126"/>
      <c r="U273" s="126"/>
      <c r="V273" s="126"/>
      <c r="W273" s="126"/>
      <c r="X273" s="126"/>
      <c r="Y273" s="126"/>
      <c r="Z273" s="126"/>
      <c r="AA273" s="126"/>
      <c r="AB273" s="126"/>
      <c r="AC273" s="126"/>
      <c r="AD273" s="126"/>
      <c r="AE273" s="126"/>
      <c r="AF273" s="126"/>
      <c r="AG273" s="126"/>
      <c r="AH273" s="126"/>
      <c r="AI273" s="126" t="s">
        <v>3634</v>
      </c>
    </row>
    <row r="274" spans="1:35" s="19" customFormat="1" ht="76.5" customHeight="1">
      <c r="A274" s="166" t="s">
        <v>1095</v>
      </c>
      <c r="B274" s="153" t="s">
        <v>294</v>
      </c>
      <c r="C274" s="153" t="s">
        <v>208</v>
      </c>
      <c r="D274" s="154" t="s">
        <v>2301</v>
      </c>
      <c r="E274" s="170" t="s">
        <v>1925</v>
      </c>
      <c r="F274" s="159"/>
      <c r="G274" s="159"/>
      <c r="H274" s="167" t="s">
        <v>1977</v>
      </c>
      <c r="I274" s="37" t="s">
        <v>1846</v>
      </c>
      <c r="J274" s="37" t="s">
        <v>1853</v>
      </c>
      <c r="K274" s="37" t="s">
        <v>1844</v>
      </c>
      <c r="L274" s="37" t="s">
        <v>1850</v>
      </c>
      <c r="M274" s="37" t="s">
        <v>5</v>
      </c>
      <c r="N274" s="37"/>
      <c r="O274" s="148"/>
      <c r="P274" s="182"/>
      <c r="Q274" s="126"/>
      <c r="R274" s="126"/>
      <c r="S274" s="126"/>
      <c r="T274" s="126"/>
      <c r="U274" s="126"/>
      <c r="V274" s="126"/>
      <c r="W274" s="126"/>
      <c r="X274" s="126"/>
      <c r="Y274" s="126"/>
      <c r="Z274" s="126"/>
      <c r="AA274" s="126"/>
      <c r="AB274" s="126"/>
      <c r="AC274" s="126"/>
      <c r="AD274" s="126"/>
      <c r="AE274" s="126"/>
      <c r="AF274" s="126"/>
      <c r="AG274" s="126"/>
      <c r="AH274" s="126"/>
      <c r="AI274" s="126" t="s">
        <v>3634</v>
      </c>
    </row>
    <row r="275" spans="1:35" s="19" customFormat="1" ht="76.5" customHeight="1">
      <c r="A275" s="87" t="s">
        <v>1096</v>
      </c>
      <c r="B275" s="153" t="s">
        <v>2037</v>
      </c>
      <c r="C275" s="153" t="s">
        <v>690</v>
      </c>
      <c r="D275" s="154" t="s">
        <v>2300</v>
      </c>
      <c r="E275" s="170" t="s">
        <v>1925</v>
      </c>
      <c r="F275" s="159"/>
      <c r="G275" s="159"/>
      <c r="H275" s="167" t="s">
        <v>1476</v>
      </c>
      <c r="I275" s="37" t="s">
        <v>1846</v>
      </c>
      <c r="J275" s="37" t="s">
        <v>1859</v>
      </c>
      <c r="K275" s="37" t="s">
        <v>1844</v>
      </c>
      <c r="L275" s="37" t="s">
        <v>1854</v>
      </c>
      <c r="M275" s="37" t="s">
        <v>1717</v>
      </c>
      <c r="N275" s="37"/>
      <c r="O275" s="148"/>
      <c r="P275" s="183"/>
      <c r="Q275" s="184"/>
      <c r="R275" s="126"/>
      <c r="S275" s="126"/>
      <c r="T275" s="126"/>
      <c r="U275" s="126" t="s">
        <v>2093</v>
      </c>
      <c r="V275" s="126"/>
      <c r="W275" s="126"/>
      <c r="X275" s="126"/>
      <c r="Y275" s="126"/>
      <c r="Z275" s="126"/>
      <c r="AA275" s="126"/>
      <c r="AB275" s="126"/>
      <c r="AC275" s="126"/>
      <c r="AD275" s="126"/>
      <c r="AE275" s="126"/>
      <c r="AF275" s="126"/>
      <c r="AG275" s="126"/>
      <c r="AH275" s="126"/>
      <c r="AI275" s="126" t="s">
        <v>3634</v>
      </c>
    </row>
    <row r="276" spans="1:35" s="19" customFormat="1" ht="76.5" customHeight="1">
      <c r="A276" s="166" t="s">
        <v>1097</v>
      </c>
      <c r="B276" s="153" t="s">
        <v>150</v>
      </c>
      <c r="C276" s="153" t="s">
        <v>68</v>
      </c>
      <c r="D276" s="154" t="s">
        <v>2301</v>
      </c>
      <c r="E276" s="170" t="s">
        <v>237</v>
      </c>
      <c r="F276" s="159"/>
      <c r="G276" s="159"/>
      <c r="H276" s="167" t="s">
        <v>1418</v>
      </c>
      <c r="I276" s="172" t="s">
        <v>1858</v>
      </c>
      <c r="J276" s="37" t="s">
        <v>1857</v>
      </c>
      <c r="K276" s="37" t="s">
        <v>1844</v>
      </c>
      <c r="L276" s="37" t="s">
        <v>1882</v>
      </c>
      <c r="M276" s="37" t="s">
        <v>323</v>
      </c>
      <c r="N276" s="37" t="s">
        <v>1</v>
      </c>
      <c r="O276" s="148"/>
      <c r="P276" s="126"/>
      <c r="Q276" s="126"/>
      <c r="R276" s="182"/>
      <c r="S276" s="126"/>
      <c r="T276" s="126"/>
      <c r="U276" s="126"/>
      <c r="V276" s="126"/>
      <c r="W276" s="126"/>
      <c r="X276" s="126"/>
      <c r="Y276" s="126"/>
      <c r="Z276" s="126"/>
      <c r="AA276" s="126"/>
      <c r="AB276" s="126"/>
      <c r="AC276" s="126"/>
      <c r="AD276" s="126"/>
      <c r="AE276" s="126"/>
      <c r="AF276" s="126"/>
      <c r="AG276" s="126"/>
      <c r="AH276" s="126"/>
      <c r="AI276" s="126" t="s">
        <v>3634</v>
      </c>
    </row>
    <row r="277" spans="1:35" s="19" customFormat="1" ht="76.5" customHeight="1">
      <c r="A277" s="177" t="s">
        <v>1098</v>
      </c>
      <c r="B277" s="153" t="s">
        <v>2779</v>
      </c>
      <c r="C277" s="153" t="s">
        <v>69</v>
      </c>
      <c r="D277" s="153" t="s">
        <v>2301</v>
      </c>
      <c r="E277" s="170" t="s">
        <v>237</v>
      </c>
      <c r="F277" s="159"/>
      <c r="G277" s="159"/>
      <c r="H277" s="167" t="s">
        <v>1419</v>
      </c>
      <c r="I277" s="172" t="s">
        <v>1858</v>
      </c>
      <c r="J277" s="37" t="s">
        <v>1857</v>
      </c>
      <c r="K277" s="37" t="s">
        <v>1844</v>
      </c>
      <c r="L277" s="37" t="s">
        <v>1882</v>
      </c>
      <c r="M277" s="37" t="s">
        <v>323</v>
      </c>
      <c r="N277" s="37" t="s">
        <v>1</v>
      </c>
      <c r="O277" s="148"/>
      <c r="P277" s="126"/>
      <c r="Q277" s="126"/>
      <c r="R277" s="126"/>
      <c r="S277" s="126"/>
      <c r="T277" s="126"/>
      <c r="U277" s="126"/>
      <c r="V277" s="126"/>
      <c r="W277" s="126"/>
      <c r="X277" s="126"/>
      <c r="Y277" s="126"/>
      <c r="Z277" s="126"/>
      <c r="AA277" s="126"/>
      <c r="AB277" s="126"/>
      <c r="AC277" s="126"/>
      <c r="AD277" s="126"/>
      <c r="AE277" s="126"/>
      <c r="AF277" s="126"/>
      <c r="AG277" s="126"/>
      <c r="AH277" s="126"/>
      <c r="AI277" s="126" t="s">
        <v>3634</v>
      </c>
    </row>
    <row r="278" spans="1:35" s="19" customFormat="1" ht="76.5" customHeight="1">
      <c r="A278" s="177" t="s">
        <v>356</v>
      </c>
      <c r="B278" s="153" t="s">
        <v>2805</v>
      </c>
      <c r="C278" s="153" t="s">
        <v>2356</v>
      </c>
      <c r="D278" s="154" t="s">
        <v>2301</v>
      </c>
      <c r="E278" s="170" t="s">
        <v>1896</v>
      </c>
      <c r="F278" s="156"/>
      <c r="G278" s="156"/>
      <c r="H278" s="167" t="s">
        <v>2357</v>
      </c>
      <c r="I278" s="172" t="s">
        <v>97</v>
      </c>
      <c r="J278" s="37" t="s">
        <v>1852</v>
      </c>
      <c r="K278" s="37" t="s">
        <v>1844</v>
      </c>
      <c r="L278" s="37" t="s">
        <v>1850</v>
      </c>
      <c r="M278" s="37" t="s">
        <v>323</v>
      </c>
      <c r="N278" s="37" t="s">
        <v>1</v>
      </c>
      <c r="O278" s="148"/>
      <c r="P278" s="126"/>
      <c r="Q278" s="126"/>
      <c r="R278" s="126"/>
      <c r="S278" s="126"/>
      <c r="T278" s="126"/>
      <c r="U278" s="126"/>
      <c r="V278" s="126"/>
      <c r="W278" s="126"/>
      <c r="X278" s="126" t="s">
        <v>2358</v>
      </c>
      <c r="Y278" s="126"/>
      <c r="Z278" s="126"/>
      <c r="AA278" s="126"/>
      <c r="AB278" s="126"/>
      <c r="AC278" s="126"/>
      <c r="AD278" s="126"/>
      <c r="AE278" s="126"/>
      <c r="AF278" s="126"/>
      <c r="AG278" s="126"/>
      <c r="AH278" s="126"/>
      <c r="AI278" s="126" t="s">
        <v>3634</v>
      </c>
    </row>
    <row r="279" spans="1:35" s="19" customFormat="1" ht="76.5" customHeight="1">
      <c r="A279" s="87" t="s">
        <v>1099</v>
      </c>
      <c r="B279" s="153" t="s">
        <v>2780</v>
      </c>
      <c r="C279" s="153" t="s">
        <v>279</v>
      </c>
      <c r="D279" s="153" t="s">
        <v>2301</v>
      </c>
      <c r="E279" s="170" t="s">
        <v>237</v>
      </c>
      <c r="F279" s="159"/>
      <c r="G279" s="159"/>
      <c r="H279" s="167" t="s">
        <v>1420</v>
      </c>
      <c r="I279" s="37" t="s">
        <v>1858</v>
      </c>
      <c r="J279" s="37" t="s">
        <v>1857</v>
      </c>
      <c r="K279" s="37" t="s">
        <v>1844</v>
      </c>
      <c r="L279" s="37" t="s">
        <v>1882</v>
      </c>
      <c r="M279" s="37" t="s">
        <v>1717</v>
      </c>
      <c r="N279" s="37" t="s">
        <v>1</v>
      </c>
      <c r="O279" s="148"/>
      <c r="P279" s="185"/>
      <c r="Q279" s="186"/>
      <c r="R279" s="187"/>
      <c r="S279" s="126"/>
      <c r="T279" s="126"/>
      <c r="U279" s="126"/>
      <c r="V279" s="126"/>
      <c r="W279" s="126"/>
      <c r="X279" s="184"/>
      <c r="Y279" s="126"/>
      <c r="Z279" s="126"/>
      <c r="AA279" s="126" t="s">
        <v>3071</v>
      </c>
      <c r="AB279" s="126"/>
      <c r="AC279" s="126"/>
      <c r="AD279" s="126"/>
      <c r="AE279" s="126"/>
      <c r="AF279" s="126"/>
      <c r="AG279" s="126"/>
      <c r="AH279" s="126"/>
      <c r="AI279" s="126" t="s">
        <v>3634</v>
      </c>
    </row>
    <row r="280" spans="1:35" s="19" customFormat="1" ht="76.5" customHeight="1">
      <c r="A280" s="166" t="s">
        <v>1100</v>
      </c>
      <c r="B280" s="153" t="s">
        <v>860</v>
      </c>
      <c r="C280" s="153" t="s">
        <v>3021</v>
      </c>
      <c r="D280" s="154" t="s">
        <v>2301</v>
      </c>
      <c r="E280" s="170" t="s">
        <v>1648</v>
      </c>
      <c r="F280" s="159" t="s">
        <v>2602</v>
      </c>
      <c r="G280" s="159"/>
      <c r="H280" s="167" t="s">
        <v>861</v>
      </c>
      <c r="I280" s="173" t="s">
        <v>1846</v>
      </c>
      <c r="J280" s="37" t="s">
        <v>1852</v>
      </c>
      <c r="K280" s="37" t="s">
        <v>1844</v>
      </c>
      <c r="L280" s="37" t="s">
        <v>1882</v>
      </c>
      <c r="M280" s="197" t="s">
        <v>1717</v>
      </c>
      <c r="N280" s="197" t="s">
        <v>1</v>
      </c>
      <c r="O280" s="148"/>
      <c r="P280" s="188"/>
      <c r="Q280" s="189"/>
      <c r="R280" s="189"/>
      <c r="S280" s="126"/>
      <c r="T280" s="126"/>
      <c r="U280" s="126"/>
      <c r="V280" s="126"/>
      <c r="W280" s="126" t="s">
        <v>1</v>
      </c>
      <c r="X280" s="126"/>
      <c r="Y280" s="126"/>
      <c r="Z280" s="126"/>
      <c r="AA280" s="126"/>
      <c r="AB280" s="126"/>
      <c r="AC280" s="126"/>
      <c r="AD280" s="126"/>
      <c r="AE280" s="126"/>
      <c r="AF280" s="126"/>
      <c r="AG280" s="126"/>
      <c r="AH280" s="126"/>
      <c r="AI280" s="126" t="s">
        <v>3634</v>
      </c>
    </row>
    <row r="281" spans="1:35" s="19" customFormat="1" ht="76.5" customHeight="1">
      <c r="A281" s="87" t="s">
        <v>1101</v>
      </c>
      <c r="B281" s="153" t="s">
        <v>808</v>
      </c>
      <c r="C281" s="153" t="s">
        <v>1049</v>
      </c>
      <c r="D281" s="155" t="s">
        <v>2301</v>
      </c>
      <c r="E281" s="170" t="s">
        <v>1648</v>
      </c>
      <c r="F281" s="159" t="s">
        <v>2603</v>
      </c>
      <c r="G281" s="159"/>
      <c r="H281" s="167" t="s">
        <v>809</v>
      </c>
      <c r="I281" s="37" t="s">
        <v>1842</v>
      </c>
      <c r="J281" s="37" t="s">
        <v>1852</v>
      </c>
      <c r="K281" s="37" t="s">
        <v>1844</v>
      </c>
      <c r="L281" s="37" t="s">
        <v>1882</v>
      </c>
      <c r="M281" s="37" t="s">
        <v>1717</v>
      </c>
      <c r="N281" s="37" t="s">
        <v>1</v>
      </c>
      <c r="O281" s="148"/>
      <c r="P281" s="189"/>
      <c r="Q281" s="126"/>
      <c r="R281" s="126"/>
      <c r="S281" s="126"/>
      <c r="T281" s="126"/>
      <c r="U281" s="126"/>
      <c r="V281" s="126"/>
      <c r="W281" s="126"/>
      <c r="X281" s="126"/>
      <c r="Y281" s="126"/>
      <c r="Z281" s="126"/>
      <c r="AA281" s="126"/>
      <c r="AB281" s="126"/>
      <c r="AC281" s="126"/>
      <c r="AD281" s="126"/>
      <c r="AE281" s="126"/>
      <c r="AF281" s="126"/>
      <c r="AG281" s="126"/>
      <c r="AH281" s="126"/>
      <c r="AI281" s="126" t="s">
        <v>3634</v>
      </c>
    </row>
    <row r="282" spans="1:35" s="19" customFormat="1" ht="76.5" customHeight="1">
      <c r="A282" s="166" t="s">
        <v>1102</v>
      </c>
      <c r="B282" s="153" t="s">
        <v>810</v>
      </c>
      <c r="C282" s="153" t="s">
        <v>1050</v>
      </c>
      <c r="D282" s="155" t="s">
        <v>2300</v>
      </c>
      <c r="E282" s="170" t="s">
        <v>1900</v>
      </c>
      <c r="F282" s="159" t="s">
        <v>2654</v>
      </c>
      <c r="G282" s="159"/>
      <c r="H282" s="167" t="s">
        <v>811</v>
      </c>
      <c r="I282" s="37" t="s">
        <v>1846</v>
      </c>
      <c r="J282" s="37" t="s">
        <v>1860</v>
      </c>
      <c r="K282" s="37" t="s">
        <v>1849</v>
      </c>
      <c r="L282" s="37" t="s">
        <v>1850</v>
      </c>
      <c r="M282" s="37" t="s">
        <v>1717</v>
      </c>
      <c r="N282" s="37"/>
      <c r="O282" s="148"/>
      <c r="P282" s="126"/>
      <c r="Q282" s="126"/>
      <c r="R282" s="126"/>
      <c r="S282" s="126"/>
      <c r="T282" s="126"/>
      <c r="U282" s="126"/>
      <c r="V282" s="126"/>
      <c r="W282" s="126" t="s">
        <v>1</v>
      </c>
      <c r="X282" s="126"/>
      <c r="Y282" s="126"/>
      <c r="Z282" s="126"/>
      <c r="AA282" s="126"/>
      <c r="AB282" s="126"/>
      <c r="AC282" s="126"/>
      <c r="AD282" s="126"/>
      <c r="AE282" s="126"/>
      <c r="AF282" s="126"/>
      <c r="AG282" s="126"/>
      <c r="AH282" s="126"/>
      <c r="AI282" s="126" t="s">
        <v>3634</v>
      </c>
    </row>
    <row r="283" spans="1:35" s="19" customFormat="1" ht="76.5" customHeight="1">
      <c r="A283" s="87" t="s">
        <v>1103</v>
      </c>
      <c r="B283" s="153" t="s">
        <v>609</v>
      </c>
      <c r="C283" s="153" t="s">
        <v>607</v>
      </c>
      <c r="D283" s="155" t="s">
        <v>2300</v>
      </c>
      <c r="E283" s="170" t="s">
        <v>1909</v>
      </c>
      <c r="F283" s="159" t="s">
        <v>2505</v>
      </c>
      <c r="G283" s="159" t="s">
        <v>3215</v>
      </c>
      <c r="H283" s="167" t="s">
        <v>1421</v>
      </c>
      <c r="I283" s="37" t="s">
        <v>2899</v>
      </c>
      <c r="J283" s="37" t="s">
        <v>1860</v>
      </c>
      <c r="K283" s="37" t="s">
        <v>1849</v>
      </c>
      <c r="L283" s="37" t="s">
        <v>1850</v>
      </c>
      <c r="M283" s="37" t="s">
        <v>323</v>
      </c>
      <c r="N283" s="37"/>
      <c r="O283" s="148"/>
      <c r="P283" s="126"/>
      <c r="Q283" s="126"/>
      <c r="R283" s="126"/>
      <c r="S283" s="126"/>
      <c r="T283" s="126"/>
      <c r="U283" s="126"/>
      <c r="V283" s="126"/>
      <c r="W283" s="126"/>
      <c r="X283" s="126"/>
      <c r="Y283" s="126"/>
      <c r="Z283" s="126"/>
      <c r="AA283" s="126"/>
      <c r="AB283" s="126"/>
      <c r="AC283" s="126"/>
      <c r="AD283" s="126"/>
      <c r="AE283" s="126"/>
      <c r="AF283" s="126"/>
      <c r="AG283" s="126"/>
      <c r="AH283" s="126"/>
      <c r="AI283" s="126" t="s">
        <v>3634</v>
      </c>
    </row>
    <row r="284" spans="1:35" s="19" customFormat="1" ht="76.5" customHeight="1">
      <c r="A284" s="166" t="s">
        <v>1104</v>
      </c>
      <c r="B284" s="153" t="s">
        <v>610</v>
      </c>
      <c r="C284" s="153" t="s">
        <v>608</v>
      </c>
      <c r="D284" s="155" t="s">
        <v>2300</v>
      </c>
      <c r="E284" s="170" t="s">
        <v>1909</v>
      </c>
      <c r="F284" s="159" t="s">
        <v>2503</v>
      </c>
      <c r="G284" s="159" t="s">
        <v>3898</v>
      </c>
      <c r="H284" s="167" t="s">
        <v>1422</v>
      </c>
      <c r="I284" s="37" t="s">
        <v>2899</v>
      </c>
      <c r="J284" s="37" t="s">
        <v>1860</v>
      </c>
      <c r="K284" s="37" t="s">
        <v>1849</v>
      </c>
      <c r="L284" s="37" t="s">
        <v>1850</v>
      </c>
      <c r="M284" s="37" t="s">
        <v>323</v>
      </c>
      <c r="N284" s="37"/>
      <c r="O284" s="148"/>
      <c r="P284" s="126"/>
      <c r="Q284" s="126"/>
      <c r="R284" s="126"/>
      <c r="S284" s="126" t="s">
        <v>3106</v>
      </c>
      <c r="T284" s="126"/>
      <c r="U284" s="126"/>
      <c r="V284" s="126"/>
      <c r="W284" s="126" t="s">
        <v>1</v>
      </c>
      <c r="X284" s="126"/>
      <c r="Y284" s="126"/>
      <c r="Z284" s="126"/>
      <c r="AA284" s="126"/>
      <c r="AB284" s="126"/>
      <c r="AC284" s="126"/>
      <c r="AD284" s="126"/>
      <c r="AE284" s="126"/>
      <c r="AF284" s="126"/>
      <c r="AG284" s="126"/>
      <c r="AH284" s="126"/>
      <c r="AI284" s="126" t="s">
        <v>3634</v>
      </c>
    </row>
    <row r="285" spans="1:35" s="19" customFormat="1" ht="76.5" customHeight="1">
      <c r="A285" s="87" t="s">
        <v>1105</v>
      </c>
      <c r="B285" s="153" t="s">
        <v>812</v>
      </c>
      <c r="C285" s="153" t="s">
        <v>1051</v>
      </c>
      <c r="D285" s="153" t="s">
        <v>2300</v>
      </c>
      <c r="E285" s="170" t="s">
        <v>1900</v>
      </c>
      <c r="F285" s="159" t="s">
        <v>2472</v>
      </c>
      <c r="G285" s="159"/>
      <c r="H285" s="167" t="s">
        <v>813</v>
      </c>
      <c r="I285" s="37" t="s">
        <v>1846</v>
      </c>
      <c r="J285" s="37" t="s">
        <v>1860</v>
      </c>
      <c r="K285" s="37" t="s">
        <v>1844</v>
      </c>
      <c r="L285" s="37" t="s">
        <v>1850</v>
      </c>
      <c r="M285" s="37" t="s">
        <v>1717</v>
      </c>
      <c r="N285" s="37"/>
      <c r="O285" s="148"/>
      <c r="P285" s="126"/>
      <c r="Q285" s="126"/>
      <c r="R285" s="126"/>
      <c r="S285" s="126"/>
      <c r="T285" s="126"/>
      <c r="U285" s="126"/>
      <c r="V285" s="126"/>
      <c r="W285" s="126"/>
      <c r="X285" s="126"/>
      <c r="Y285" s="126"/>
      <c r="Z285" s="126"/>
      <c r="AA285" s="126"/>
      <c r="AB285" s="126"/>
      <c r="AC285" s="126"/>
      <c r="AD285" s="126"/>
      <c r="AE285" s="126"/>
      <c r="AF285" s="126"/>
      <c r="AG285" s="126"/>
      <c r="AH285" s="126"/>
      <c r="AI285" s="126" t="s">
        <v>3634</v>
      </c>
    </row>
    <row r="286" spans="1:35" s="19" customFormat="1" ht="76.5" customHeight="1">
      <c r="A286" s="166" t="s">
        <v>3587</v>
      </c>
      <c r="B286" s="153" t="s">
        <v>2349</v>
      </c>
      <c r="C286" s="153" t="s">
        <v>2348</v>
      </c>
      <c r="D286" s="153" t="s">
        <v>2301</v>
      </c>
      <c r="E286" s="170" t="s">
        <v>2350</v>
      </c>
      <c r="F286" s="156" t="s">
        <v>2487</v>
      </c>
      <c r="G286" s="156"/>
      <c r="H286" s="167" t="s">
        <v>2351</v>
      </c>
      <c r="I286" s="37" t="s">
        <v>1858</v>
      </c>
      <c r="J286" s="37" t="s">
        <v>1869</v>
      </c>
      <c r="K286" s="37" t="s">
        <v>1844</v>
      </c>
      <c r="L286" s="37" t="s">
        <v>2134</v>
      </c>
      <c r="M286" s="37" t="s">
        <v>5</v>
      </c>
      <c r="N286" s="37"/>
      <c r="O286" s="148"/>
      <c r="P286" s="126"/>
      <c r="Q286" s="126"/>
      <c r="R286" s="126"/>
      <c r="S286" s="126"/>
      <c r="T286" s="37"/>
      <c r="U286" s="126"/>
      <c r="V286" s="126"/>
      <c r="W286" s="126" t="s">
        <v>1</v>
      </c>
      <c r="X286" s="126"/>
      <c r="Y286" s="126"/>
      <c r="Z286" s="126"/>
      <c r="AA286" s="126"/>
      <c r="AB286" s="37"/>
      <c r="AC286" s="126"/>
      <c r="AD286" s="126"/>
      <c r="AE286" s="37"/>
      <c r="AF286" s="126"/>
      <c r="AG286" s="126"/>
      <c r="AH286" s="37"/>
      <c r="AI286" s="37" t="s">
        <v>3634</v>
      </c>
    </row>
    <row r="287" spans="1:35" s="19" customFormat="1" ht="76.5" customHeight="1">
      <c r="A287" s="87" t="s">
        <v>1106</v>
      </c>
      <c r="B287" s="153" t="s">
        <v>3690</v>
      </c>
      <c r="C287" s="153" t="s">
        <v>162</v>
      </c>
      <c r="D287" s="153" t="s">
        <v>2300</v>
      </c>
      <c r="E287" s="170" t="s">
        <v>1925</v>
      </c>
      <c r="F287" s="159"/>
      <c r="G287" s="159"/>
      <c r="H287" s="167" t="s">
        <v>1978</v>
      </c>
      <c r="I287" s="37" t="s">
        <v>1846</v>
      </c>
      <c r="J287" s="37" t="s">
        <v>1856</v>
      </c>
      <c r="K287" s="37" t="s">
        <v>1849</v>
      </c>
      <c r="L287" s="37" t="s">
        <v>1850</v>
      </c>
      <c r="M287" s="37" t="s">
        <v>1717</v>
      </c>
      <c r="N287" s="37" t="s">
        <v>1</v>
      </c>
      <c r="O287" s="148"/>
      <c r="P287" s="126"/>
      <c r="Q287" s="126"/>
      <c r="R287" s="126"/>
      <c r="S287" s="126"/>
      <c r="T287" s="126"/>
      <c r="U287" s="126"/>
      <c r="V287" s="126"/>
      <c r="W287" s="126"/>
      <c r="X287" s="126"/>
      <c r="Y287" s="126"/>
      <c r="Z287" s="126"/>
      <c r="AA287" s="126"/>
      <c r="AB287" s="126"/>
      <c r="AC287" s="126"/>
      <c r="AD287" s="126"/>
      <c r="AE287" s="126"/>
      <c r="AF287" s="126"/>
      <c r="AG287" s="126" t="s">
        <v>3848</v>
      </c>
      <c r="AH287" s="126"/>
      <c r="AI287" s="126" t="s">
        <v>3634</v>
      </c>
    </row>
    <row r="288" spans="1:35" s="19" customFormat="1" ht="76.5" customHeight="1">
      <c r="A288" s="166" t="s">
        <v>1107</v>
      </c>
      <c r="B288" s="153" t="s">
        <v>295</v>
      </c>
      <c r="C288" s="153" t="s">
        <v>59</v>
      </c>
      <c r="D288" s="153" t="s">
        <v>2300</v>
      </c>
      <c r="E288" s="170" t="s">
        <v>1925</v>
      </c>
      <c r="F288" s="159" t="s">
        <v>2558</v>
      </c>
      <c r="G288" s="159"/>
      <c r="H288" s="167" t="s">
        <v>1423</v>
      </c>
      <c r="I288" s="172" t="s">
        <v>1858</v>
      </c>
      <c r="J288" s="37" t="s">
        <v>1857</v>
      </c>
      <c r="K288" s="37" t="s">
        <v>1844</v>
      </c>
      <c r="L288" s="37" t="s">
        <v>2298</v>
      </c>
      <c r="M288" s="37" t="s">
        <v>5</v>
      </c>
      <c r="N288" s="37" t="s">
        <v>1</v>
      </c>
      <c r="O288" s="148"/>
      <c r="P288" s="126"/>
      <c r="Q288" s="126" t="s">
        <v>2995</v>
      </c>
      <c r="R288" s="126" t="s">
        <v>2996</v>
      </c>
      <c r="S288" s="126"/>
      <c r="T288" s="126" t="s">
        <v>1</v>
      </c>
      <c r="U288" s="126"/>
      <c r="V288" s="126"/>
      <c r="W288" s="126" t="s">
        <v>1</v>
      </c>
      <c r="X288" s="126" t="s">
        <v>3413</v>
      </c>
      <c r="Y288" s="126"/>
      <c r="Z288" s="126" t="s">
        <v>3141</v>
      </c>
      <c r="AA288" s="126"/>
      <c r="AB288" s="126"/>
      <c r="AC288" s="126"/>
      <c r="AD288" s="126"/>
      <c r="AE288" s="126" t="s">
        <v>3854</v>
      </c>
      <c r="AF288" s="126"/>
      <c r="AG288" s="126"/>
      <c r="AH288" s="126" t="s">
        <v>1</v>
      </c>
      <c r="AI288" s="126" t="s">
        <v>3634</v>
      </c>
    </row>
    <row r="289" spans="1:35" s="19" customFormat="1" ht="76.5" customHeight="1">
      <c r="A289" s="177" t="s">
        <v>357</v>
      </c>
      <c r="B289" s="153" t="s">
        <v>1546</v>
      </c>
      <c r="C289" s="153" t="s">
        <v>163</v>
      </c>
      <c r="D289" s="154" t="s">
        <v>2300</v>
      </c>
      <c r="E289" s="170" t="s">
        <v>1925</v>
      </c>
      <c r="F289" s="159"/>
      <c r="G289" s="159"/>
      <c r="H289" s="167" t="s">
        <v>1424</v>
      </c>
      <c r="I289" s="180" t="s">
        <v>1846</v>
      </c>
      <c r="J289" s="37" t="s">
        <v>1853</v>
      </c>
      <c r="K289" s="37" t="s">
        <v>1844</v>
      </c>
      <c r="L289" s="37" t="s">
        <v>1850</v>
      </c>
      <c r="M289" s="37" t="s">
        <v>5</v>
      </c>
      <c r="N289" s="37"/>
      <c r="O289" s="148"/>
      <c r="P289" s="126"/>
      <c r="Q289" s="126"/>
      <c r="R289" s="126"/>
      <c r="S289" s="126"/>
      <c r="T289" s="126"/>
      <c r="U289" s="126"/>
      <c r="V289" s="126"/>
      <c r="W289" s="126"/>
      <c r="X289" s="126"/>
      <c r="Y289" s="126"/>
      <c r="Z289" s="126"/>
      <c r="AA289" s="126"/>
      <c r="AB289" s="126"/>
      <c r="AC289" s="126"/>
      <c r="AD289" s="126"/>
      <c r="AE289" s="126"/>
      <c r="AF289" s="126"/>
      <c r="AG289" s="126"/>
      <c r="AH289" s="126" t="s">
        <v>1</v>
      </c>
      <c r="AI289" s="126" t="s">
        <v>3634</v>
      </c>
    </row>
    <row r="290" spans="1:35" s="19" customFormat="1" ht="76.5" customHeight="1">
      <c r="A290" s="87" t="s">
        <v>1108</v>
      </c>
      <c r="B290" s="153" t="s">
        <v>2391</v>
      </c>
      <c r="C290" s="153" t="s">
        <v>2390</v>
      </c>
      <c r="D290" s="153" t="s">
        <v>2301</v>
      </c>
      <c r="E290" s="170" t="s">
        <v>2392</v>
      </c>
      <c r="F290" s="159"/>
      <c r="G290" s="159"/>
      <c r="H290" s="167" t="s">
        <v>2393</v>
      </c>
      <c r="I290" s="37" t="s">
        <v>2905</v>
      </c>
      <c r="J290" s="37" t="s">
        <v>1852</v>
      </c>
      <c r="K290" s="37" t="s">
        <v>1844</v>
      </c>
      <c r="L290" s="37" t="s">
        <v>2134</v>
      </c>
      <c r="M290" s="37" t="s">
        <v>1717</v>
      </c>
      <c r="N290" s="37"/>
      <c r="O290" s="148"/>
      <c r="P290" s="126"/>
      <c r="Q290" s="126"/>
      <c r="R290" s="126"/>
      <c r="S290" s="126"/>
      <c r="T290" s="126"/>
      <c r="U290" s="126"/>
      <c r="V290" s="126"/>
      <c r="W290" s="126"/>
      <c r="X290" s="126"/>
      <c r="Y290" s="126"/>
      <c r="Z290" s="126"/>
      <c r="AA290" s="126"/>
      <c r="AB290" s="126"/>
      <c r="AC290" s="126"/>
      <c r="AD290" s="126"/>
      <c r="AE290" s="126"/>
      <c r="AF290" s="126"/>
      <c r="AG290" s="126"/>
      <c r="AH290" s="126"/>
      <c r="AI290" s="126" t="s">
        <v>3634</v>
      </c>
    </row>
    <row r="291" spans="1:35" s="19" customFormat="1" ht="76.5" customHeight="1">
      <c r="A291" s="166" t="s">
        <v>1109</v>
      </c>
      <c r="B291" s="153" t="s">
        <v>2296</v>
      </c>
      <c r="C291" s="153" t="s">
        <v>3073</v>
      </c>
      <c r="D291" s="153" t="s">
        <v>2301</v>
      </c>
      <c r="E291" s="170" t="s">
        <v>611</v>
      </c>
      <c r="F291" s="159" t="s">
        <v>2642</v>
      </c>
      <c r="G291" s="159" t="s">
        <v>3899</v>
      </c>
      <c r="H291" s="167" t="s">
        <v>1969</v>
      </c>
      <c r="I291" s="37" t="s">
        <v>2905</v>
      </c>
      <c r="J291" s="37" t="s">
        <v>1869</v>
      </c>
      <c r="K291" s="37" t="s">
        <v>1844</v>
      </c>
      <c r="L291" s="37" t="s">
        <v>1850</v>
      </c>
      <c r="M291" s="37" t="s">
        <v>5</v>
      </c>
      <c r="N291" s="37" t="s">
        <v>1</v>
      </c>
      <c r="O291" s="148"/>
      <c r="P291" s="126"/>
      <c r="Q291" s="126"/>
      <c r="R291" s="126"/>
      <c r="S291" s="126"/>
      <c r="T291" s="126"/>
      <c r="U291" s="126"/>
      <c r="V291" s="126"/>
      <c r="W291" s="126"/>
      <c r="X291" s="126"/>
      <c r="Y291" s="126"/>
      <c r="Z291" s="126"/>
      <c r="AA291" s="126"/>
      <c r="AB291" s="126"/>
      <c r="AC291" s="126"/>
      <c r="AD291" s="126"/>
      <c r="AE291" s="126"/>
      <c r="AF291" s="126"/>
      <c r="AG291" s="126"/>
      <c r="AH291" s="126"/>
      <c r="AI291" s="126" t="s">
        <v>3634</v>
      </c>
    </row>
    <row r="292" spans="1:35" s="19" customFormat="1" ht="76.5" customHeight="1">
      <c r="A292" s="87" t="s">
        <v>1110</v>
      </c>
      <c r="B292" s="153" t="s">
        <v>2330</v>
      </c>
      <c r="C292" s="153" t="s">
        <v>580</v>
      </c>
      <c r="D292" s="153" t="s">
        <v>2301</v>
      </c>
      <c r="E292" s="170" t="s">
        <v>577</v>
      </c>
      <c r="F292" s="159"/>
      <c r="G292" s="159"/>
      <c r="H292" s="167" t="s">
        <v>2329</v>
      </c>
      <c r="I292" s="37" t="s">
        <v>1874</v>
      </c>
      <c r="J292" s="37" t="s">
        <v>1856</v>
      </c>
      <c r="K292" s="37" t="s">
        <v>1849</v>
      </c>
      <c r="L292" s="37" t="s">
        <v>1850</v>
      </c>
      <c r="M292" s="37" t="s">
        <v>5</v>
      </c>
      <c r="N292" s="37"/>
      <c r="O292" s="148"/>
      <c r="P292" s="126"/>
      <c r="Q292" s="126"/>
      <c r="R292" s="126"/>
      <c r="S292" s="126"/>
      <c r="T292" s="126"/>
      <c r="U292" s="126"/>
      <c r="V292" s="126"/>
      <c r="W292" s="126"/>
      <c r="X292" s="126"/>
      <c r="Y292" s="126"/>
      <c r="Z292" s="126"/>
      <c r="AA292" s="126"/>
      <c r="AB292" s="126"/>
      <c r="AC292" s="126"/>
      <c r="AD292" s="126"/>
      <c r="AE292" s="126"/>
      <c r="AF292" s="126"/>
      <c r="AG292" s="126"/>
      <c r="AH292" s="126"/>
      <c r="AI292" s="126" t="s">
        <v>3634</v>
      </c>
    </row>
    <row r="293" spans="1:35" s="19" customFormat="1" ht="76.5" customHeight="1">
      <c r="A293" s="166" t="s">
        <v>1111</v>
      </c>
      <c r="B293" s="153" t="s">
        <v>2188</v>
      </c>
      <c r="C293" s="153" t="s">
        <v>280</v>
      </c>
      <c r="D293" s="153" t="s">
        <v>2301</v>
      </c>
      <c r="E293" s="170" t="s">
        <v>1616</v>
      </c>
      <c r="F293" s="159"/>
      <c r="G293" s="159"/>
      <c r="H293" s="167" t="s">
        <v>1979</v>
      </c>
      <c r="I293" s="37" t="s">
        <v>1858</v>
      </c>
      <c r="J293" s="37" t="s">
        <v>1848</v>
      </c>
      <c r="K293" s="37" t="s">
        <v>1844</v>
      </c>
      <c r="L293" s="37" t="s">
        <v>1850</v>
      </c>
      <c r="M293" s="37" t="s">
        <v>1717</v>
      </c>
      <c r="N293" s="37" t="s">
        <v>1</v>
      </c>
      <c r="O293" s="148"/>
      <c r="P293" s="126"/>
      <c r="Q293" s="126"/>
      <c r="R293" s="126"/>
      <c r="S293" s="126"/>
      <c r="T293" s="126"/>
      <c r="U293" s="126"/>
      <c r="V293" s="126"/>
      <c r="W293" s="126"/>
      <c r="X293" s="126"/>
      <c r="Y293" s="126"/>
      <c r="Z293" s="126"/>
      <c r="AA293" s="126"/>
      <c r="AB293" s="126"/>
      <c r="AC293" s="126"/>
      <c r="AD293" s="126"/>
      <c r="AE293" s="126"/>
      <c r="AF293" s="126"/>
      <c r="AG293" s="126"/>
      <c r="AH293" s="126"/>
      <c r="AI293" s="126" t="s">
        <v>3634</v>
      </c>
    </row>
    <row r="294" spans="1:35" s="19" customFormat="1" ht="76.5" customHeight="1">
      <c r="A294" s="177" t="s">
        <v>1112</v>
      </c>
      <c r="B294" s="153" t="s">
        <v>2781</v>
      </c>
      <c r="C294" s="153" t="s">
        <v>281</v>
      </c>
      <c r="D294" s="153" t="s">
        <v>2300</v>
      </c>
      <c r="E294" s="170" t="s">
        <v>237</v>
      </c>
      <c r="F294" s="159"/>
      <c r="G294" s="159"/>
      <c r="H294" s="167" t="s">
        <v>1425</v>
      </c>
      <c r="I294" s="37" t="s">
        <v>1858</v>
      </c>
      <c r="J294" s="37" t="s">
        <v>1859</v>
      </c>
      <c r="K294" s="37" t="s">
        <v>1844</v>
      </c>
      <c r="L294" s="37" t="s">
        <v>1882</v>
      </c>
      <c r="M294" s="37" t="s">
        <v>323</v>
      </c>
      <c r="N294" s="37" t="s">
        <v>1</v>
      </c>
      <c r="O294" s="148"/>
      <c r="P294" s="126"/>
      <c r="Q294" s="126"/>
      <c r="R294" s="126"/>
      <c r="S294" s="126"/>
      <c r="T294" s="126"/>
      <c r="U294" s="126"/>
      <c r="V294" s="126"/>
      <c r="W294" s="126"/>
      <c r="X294" s="126"/>
      <c r="Y294" s="126"/>
      <c r="Z294" s="126" t="s">
        <v>1</v>
      </c>
      <c r="AA294" s="126" t="s">
        <v>3069</v>
      </c>
      <c r="AB294" s="126"/>
      <c r="AC294" s="126"/>
      <c r="AD294" s="126"/>
      <c r="AE294" s="126"/>
      <c r="AF294" s="126"/>
      <c r="AG294" s="126"/>
      <c r="AH294" s="126"/>
      <c r="AI294" s="126" t="s">
        <v>3634</v>
      </c>
    </row>
    <row r="295" spans="1:35" s="19" customFormat="1" ht="76.5" customHeight="1">
      <c r="A295" s="177" t="s">
        <v>1113</v>
      </c>
      <c r="B295" s="153" t="s">
        <v>2782</v>
      </c>
      <c r="C295" s="153" t="s">
        <v>282</v>
      </c>
      <c r="D295" s="153" t="s">
        <v>2300</v>
      </c>
      <c r="E295" s="170" t="s">
        <v>237</v>
      </c>
      <c r="F295" s="159"/>
      <c r="G295" s="159"/>
      <c r="H295" s="167" t="s">
        <v>1426</v>
      </c>
      <c r="I295" s="37" t="s">
        <v>1858</v>
      </c>
      <c r="J295" s="37" t="s">
        <v>1859</v>
      </c>
      <c r="K295" s="37" t="s">
        <v>1844</v>
      </c>
      <c r="L295" s="37" t="s">
        <v>1882</v>
      </c>
      <c r="M295" s="37" t="s">
        <v>323</v>
      </c>
      <c r="N295" s="37"/>
      <c r="O295" s="148"/>
      <c r="P295" s="126"/>
      <c r="Q295" s="126"/>
      <c r="R295" s="126"/>
      <c r="S295" s="126"/>
      <c r="T295" s="126"/>
      <c r="U295" s="126"/>
      <c r="V295" s="126"/>
      <c r="W295" s="126"/>
      <c r="X295" s="126"/>
      <c r="Y295" s="126"/>
      <c r="Z295" s="126" t="s">
        <v>1</v>
      </c>
      <c r="AA295" s="126" t="s">
        <v>3070</v>
      </c>
      <c r="AB295" s="126"/>
      <c r="AC295" s="126"/>
      <c r="AD295" s="126"/>
      <c r="AE295" s="126"/>
      <c r="AF295" s="126"/>
      <c r="AG295" s="126"/>
      <c r="AH295" s="126"/>
      <c r="AI295" s="126" t="s">
        <v>3634</v>
      </c>
    </row>
    <row r="296" spans="1:35" s="19" customFormat="1" ht="76.5" customHeight="1">
      <c r="A296" s="177" t="s">
        <v>1114</v>
      </c>
      <c r="B296" s="153" t="s">
        <v>883</v>
      </c>
      <c r="C296" s="153" t="s">
        <v>1628</v>
      </c>
      <c r="D296" s="153" t="s">
        <v>2300</v>
      </c>
      <c r="E296" s="170" t="s">
        <v>1906</v>
      </c>
      <c r="F296" s="159" t="s">
        <v>2496</v>
      </c>
      <c r="G296" s="159"/>
      <c r="H296" s="167" t="s">
        <v>884</v>
      </c>
      <c r="I296" s="37" t="s">
        <v>1846</v>
      </c>
      <c r="J296" s="37" t="s">
        <v>1848</v>
      </c>
      <c r="K296" s="37" t="s">
        <v>1844</v>
      </c>
      <c r="L296" s="37" t="s">
        <v>1850</v>
      </c>
      <c r="M296" s="37" t="s">
        <v>323</v>
      </c>
      <c r="N296" s="37" t="s">
        <v>1</v>
      </c>
      <c r="O296" s="148"/>
      <c r="P296" s="126"/>
      <c r="Q296" s="126"/>
      <c r="R296" s="126"/>
      <c r="S296" s="126"/>
      <c r="T296" s="126"/>
      <c r="U296" s="126"/>
      <c r="V296" s="126"/>
      <c r="W296" s="126" t="s">
        <v>1</v>
      </c>
      <c r="X296" s="126"/>
      <c r="Y296" s="126"/>
      <c r="Z296" s="126"/>
      <c r="AA296" s="126"/>
      <c r="AB296" s="126"/>
      <c r="AC296" s="126"/>
      <c r="AD296" s="126"/>
      <c r="AE296" s="126"/>
      <c r="AF296" s="126"/>
      <c r="AG296" s="126"/>
      <c r="AH296" s="126"/>
      <c r="AI296" s="126" t="s">
        <v>3634</v>
      </c>
    </row>
    <row r="297" spans="1:35" s="19" customFormat="1" ht="76.5" customHeight="1">
      <c r="A297" s="177" t="s">
        <v>1115</v>
      </c>
      <c r="B297" s="153" t="s">
        <v>896</v>
      </c>
      <c r="C297" s="153" t="s">
        <v>3025</v>
      </c>
      <c r="D297" s="153" t="s">
        <v>2301</v>
      </c>
      <c r="E297" s="170" t="s">
        <v>1648</v>
      </c>
      <c r="F297" s="159" t="s">
        <v>2491</v>
      </c>
      <c r="G297" s="159"/>
      <c r="H297" s="167" t="s">
        <v>897</v>
      </c>
      <c r="I297" s="37" t="s">
        <v>1846</v>
      </c>
      <c r="J297" s="37" t="s">
        <v>1852</v>
      </c>
      <c r="K297" s="37" t="s">
        <v>1844</v>
      </c>
      <c r="L297" s="37" t="s">
        <v>1882</v>
      </c>
      <c r="M297" s="37" t="s">
        <v>1717</v>
      </c>
      <c r="N297" s="37" t="s">
        <v>1</v>
      </c>
      <c r="O297" s="148"/>
      <c r="P297" s="126"/>
      <c r="Q297" s="126"/>
      <c r="R297" s="126"/>
      <c r="S297" s="126"/>
      <c r="T297" s="126"/>
      <c r="U297" s="126"/>
      <c r="V297" s="126"/>
      <c r="W297" s="126"/>
      <c r="X297" s="126"/>
      <c r="Y297" s="126"/>
      <c r="Z297" s="126"/>
      <c r="AA297" s="126"/>
      <c r="AB297" s="126"/>
      <c r="AC297" s="126"/>
      <c r="AD297" s="126"/>
      <c r="AE297" s="126"/>
      <c r="AF297" s="126"/>
      <c r="AG297" s="126"/>
      <c r="AH297" s="126"/>
      <c r="AI297" s="126" t="s">
        <v>3634</v>
      </c>
    </row>
    <row r="298" spans="1:35" s="19" customFormat="1" ht="76.5" customHeight="1">
      <c r="A298" s="177" t="s">
        <v>1116</v>
      </c>
      <c r="B298" s="153" t="s">
        <v>2332</v>
      </c>
      <c r="C298" s="153" t="s">
        <v>51</v>
      </c>
      <c r="D298" s="153" t="s">
        <v>2301</v>
      </c>
      <c r="E298" s="170" t="s">
        <v>1909</v>
      </c>
      <c r="F298" s="159"/>
      <c r="G298" s="159"/>
      <c r="H298" s="167" t="s">
        <v>1980</v>
      </c>
      <c r="I298" s="37" t="s">
        <v>1858</v>
      </c>
      <c r="J298" s="37" t="s">
        <v>97</v>
      </c>
      <c r="K298" s="37" t="s">
        <v>1844</v>
      </c>
      <c r="L298" s="37" t="s">
        <v>1882</v>
      </c>
      <c r="M298" s="37" t="s">
        <v>323</v>
      </c>
      <c r="N298" s="37"/>
      <c r="O298" s="148"/>
      <c r="P298" s="126"/>
      <c r="Q298" s="126"/>
      <c r="R298" s="126"/>
      <c r="S298" s="126"/>
      <c r="T298" s="126"/>
      <c r="U298" s="126"/>
      <c r="V298" s="126"/>
      <c r="W298" s="126"/>
      <c r="X298" s="126"/>
      <c r="Y298" s="126"/>
      <c r="Z298" s="126" t="s">
        <v>3151</v>
      </c>
      <c r="AA298" s="126"/>
      <c r="AB298" s="126"/>
      <c r="AC298" s="126"/>
      <c r="AD298" s="126"/>
      <c r="AE298" s="126"/>
      <c r="AF298" s="126"/>
      <c r="AG298" s="126"/>
      <c r="AH298" s="126"/>
      <c r="AI298" s="126" t="s">
        <v>3634</v>
      </c>
    </row>
    <row r="299" spans="1:35" s="19" customFormat="1" ht="76.5" customHeight="1">
      <c r="A299" s="177" t="s">
        <v>1117</v>
      </c>
      <c r="B299" s="153" t="s">
        <v>74</v>
      </c>
      <c r="C299" s="153" t="s">
        <v>2331</v>
      </c>
      <c r="D299" s="153" t="s">
        <v>2301</v>
      </c>
      <c r="E299" s="170" t="s">
        <v>1909</v>
      </c>
      <c r="F299" s="159"/>
      <c r="G299" s="159"/>
      <c r="H299" s="167" t="s">
        <v>2931</v>
      </c>
      <c r="I299" s="37" t="s">
        <v>1858</v>
      </c>
      <c r="J299" s="37" t="s">
        <v>97</v>
      </c>
      <c r="K299" s="37" t="s">
        <v>1844</v>
      </c>
      <c r="L299" s="37" t="s">
        <v>1882</v>
      </c>
      <c r="M299" s="37" t="s">
        <v>323</v>
      </c>
      <c r="N299" s="37"/>
      <c r="O299" s="148"/>
      <c r="P299" s="126"/>
      <c r="Q299" s="126"/>
      <c r="R299" s="126"/>
      <c r="S299" s="126"/>
      <c r="T299" s="126"/>
      <c r="U299" s="126"/>
      <c r="V299" s="126"/>
      <c r="W299" s="126"/>
      <c r="X299" s="126"/>
      <c r="Y299" s="126"/>
      <c r="Z299" s="126" t="s">
        <v>3152</v>
      </c>
      <c r="AA299" s="126"/>
      <c r="AB299" s="126"/>
      <c r="AC299" s="126"/>
      <c r="AD299" s="126"/>
      <c r="AE299" s="126"/>
      <c r="AF299" s="126"/>
      <c r="AG299" s="126"/>
      <c r="AH299" s="126"/>
      <c r="AI299" s="126" t="s">
        <v>3634</v>
      </c>
    </row>
    <row r="300" spans="1:35" s="19" customFormat="1" ht="76.5" customHeight="1">
      <c r="A300" s="87" t="s">
        <v>358</v>
      </c>
      <c r="B300" s="153" t="s">
        <v>814</v>
      </c>
      <c r="C300" s="153" t="s">
        <v>1052</v>
      </c>
      <c r="D300" s="155" t="s">
        <v>2301</v>
      </c>
      <c r="E300" s="170" t="s">
        <v>1648</v>
      </c>
      <c r="F300" s="159" t="s">
        <v>2601</v>
      </c>
      <c r="G300" s="159"/>
      <c r="H300" s="167" t="s">
        <v>1764</v>
      </c>
      <c r="I300" s="37" t="s">
        <v>1846</v>
      </c>
      <c r="J300" s="37" t="s">
        <v>1852</v>
      </c>
      <c r="K300" s="37" t="s">
        <v>1861</v>
      </c>
      <c r="L300" s="37" t="s">
        <v>1882</v>
      </c>
      <c r="M300" s="37" t="s">
        <v>1717</v>
      </c>
      <c r="N300" s="37" t="s">
        <v>1</v>
      </c>
      <c r="O300" s="148"/>
      <c r="P300" s="126"/>
      <c r="Q300" s="126"/>
      <c r="R300" s="126"/>
      <c r="S300" s="126"/>
      <c r="T300" s="126"/>
      <c r="U300" s="126"/>
      <c r="V300" s="126"/>
      <c r="W300" s="126" t="s">
        <v>1</v>
      </c>
      <c r="X300" s="126"/>
      <c r="Y300" s="126"/>
      <c r="Z300" s="126"/>
      <c r="AA300" s="126"/>
      <c r="AB300" s="126"/>
      <c r="AC300" s="126"/>
      <c r="AD300" s="126"/>
      <c r="AE300" s="126"/>
      <c r="AF300" s="126"/>
      <c r="AG300" s="126"/>
      <c r="AH300" s="126"/>
      <c r="AI300" s="126" t="s">
        <v>3634</v>
      </c>
    </row>
    <row r="301" spans="1:35" s="19" customFormat="1" ht="76.5" customHeight="1">
      <c r="A301" s="166" t="s">
        <v>1118</v>
      </c>
      <c r="B301" s="153" t="s">
        <v>1569</v>
      </c>
      <c r="C301" s="153" t="s">
        <v>1053</v>
      </c>
      <c r="D301" s="153" t="s">
        <v>2301</v>
      </c>
      <c r="E301" s="170" t="s">
        <v>1661</v>
      </c>
      <c r="F301" s="159" t="s">
        <v>2708</v>
      </c>
      <c r="G301" s="159"/>
      <c r="H301" s="167" t="s">
        <v>815</v>
      </c>
      <c r="I301" s="37" t="s">
        <v>1858</v>
      </c>
      <c r="J301" s="37" t="s">
        <v>1862</v>
      </c>
      <c r="K301" s="37" t="s">
        <v>1844</v>
      </c>
      <c r="L301" s="37" t="s">
        <v>2134</v>
      </c>
      <c r="M301" s="37" t="s">
        <v>1717</v>
      </c>
      <c r="N301" s="37" t="s">
        <v>1</v>
      </c>
      <c r="O301" s="148"/>
      <c r="P301" s="126"/>
      <c r="Q301" s="126"/>
      <c r="R301" s="126"/>
      <c r="S301" s="126"/>
      <c r="T301" s="126"/>
      <c r="U301" s="126"/>
      <c r="V301" s="126"/>
      <c r="W301" s="126" t="s">
        <v>1</v>
      </c>
      <c r="X301" s="126"/>
      <c r="Y301" s="126"/>
      <c r="Z301" s="126"/>
      <c r="AA301" s="126"/>
      <c r="AB301" s="126"/>
      <c r="AC301" s="126"/>
      <c r="AD301" s="126"/>
      <c r="AE301" s="126"/>
      <c r="AF301" s="126"/>
      <c r="AG301" s="126"/>
      <c r="AH301" s="126"/>
      <c r="AI301" s="126" t="s">
        <v>3634</v>
      </c>
    </row>
    <row r="302" spans="1:35" s="19" customFormat="1" ht="76.5" customHeight="1">
      <c r="A302" s="87" t="s">
        <v>1119</v>
      </c>
      <c r="B302" s="153" t="s">
        <v>816</v>
      </c>
      <c r="C302" s="153" t="s">
        <v>1054</v>
      </c>
      <c r="D302" s="155" t="s">
        <v>2301</v>
      </c>
      <c r="E302" s="170" t="s">
        <v>1661</v>
      </c>
      <c r="F302" s="159" t="s">
        <v>2682</v>
      </c>
      <c r="G302" s="159"/>
      <c r="H302" s="167" t="s">
        <v>817</v>
      </c>
      <c r="I302" s="37" t="s">
        <v>1858</v>
      </c>
      <c r="J302" s="37" t="s">
        <v>1862</v>
      </c>
      <c r="K302" s="37" t="s">
        <v>1844</v>
      </c>
      <c r="L302" s="37" t="s">
        <v>2134</v>
      </c>
      <c r="M302" s="37" t="s">
        <v>1717</v>
      </c>
      <c r="N302" s="37" t="s">
        <v>1</v>
      </c>
      <c r="O302" s="148"/>
      <c r="P302" s="126"/>
      <c r="Q302" s="126"/>
      <c r="R302" s="126"/>
      <c r="S302" s="126"/>
      <c r="T302" s="126"/>
      <c r="U302" s="126"/>
      <c r="V302" s="126"/>
      <c r="W302" s="126"/>
      <c r="X302" s="126"/>
      <c r="Y302" s="126"/>
      <c r="Z302" s="126"/>
      <c r="AA302" s="126"/>
      <c r="AB302" s="126"/>
      <c r="AC302" s="126"/>
      <c r="AD302" s="126"/>
      <c r="AE302" s="126"/>
      <c r="AF302" s="126"/>
      <c r="AG302" s="126"/>
      <c r="AH302" s="126"/>
      <c r="AI302" s="126" t="s">
        <v>3634</v>
      </c>
    </row>
    <row r="303" spans="1:35" s="19" customFormat="1" ht="76.5" customHeight="1">
      <c r="A303" s="166" t="s">
        <v>1120</v>
      </c>
      <c r="B303" s="153" t="s">
        <v>818</v>
      </c>
      <c r="C303" s="153" t="s">
        <v>1055</v>
      </c>
      <c r="D303" s="155" t="s">
        <v>2300</v>
      </c>
      <c r="E303" s="170" t="s">
        <v>1901</v>
      </c>
      <c r="F303" s="159" t="s">
        <v>2457</v>
      </c>
      <c r="G303" s="159"/>
      <c r="H303" s="167" t="s">
        <v>819</v>
      </c>
      <c r="I303" s="37" t="s">
        <v>2899</v>
      </c>
      <c r="J303" s="37" t="s">
        <v>1870</v>
      </c>
      <c r="K303" s="37" t="s">
        <v>1844</v>
      </c>
      <c r="L303" s="37" t="s">
        <v>2298</v>
      </c>
      <c r="M303" s="37" t="s">
        <v>1717</v>
      </c>
      <c r="N303" s="37"/>
      <c r="O303" s="148"/>
      <c r="P303" s="126"/>
      <c r="Q303" s="126"/>
      <c r="R303" s="126"/>
      <c r="S303" s="126"/>
      <c r="T303" s="126"/>
      <c r="U303" s="126"/>
      <c r="V303" s="126"/>
      <c r="W303" s="126"/>
      <c r="X303" s="126"/>
      <c r="Y303" s="126"/>
      <c r="Z303" s="126"/>
      <c r="AA303" s="126"/>
      <c r="AB303" s="126"/>
      <c r="AC303" s="126"/>
      <c r="AD303" s="126"/>
      <c r="AE303" s="126"/>
      <c r="AF303" s="126"/>
      <c r="AG303" s="126"/>
      <c r="AH303" s="126"/>
      <c r="AI303" s="126" t="s">
        <v>3634</v>
      </c>
    </row>
    <row r="304" spans="1:35" s="19" customFormat="1" ht="76.5" customHeight="1">
      <c r="A304" s="87" t="s">
        <v>1121</v>
      </c>
      <c r="B304" s="153" t="s">
        <v>820</v>
      </c>
      <c r="C304" s="153" t="s">
        <v>1056</v>
      </c>
      <c r="D304" s="153" t="s">
        <v>2300</v>
      </c>
      <c r="E304" s="170" t="s">
        <v>1901</v>
      </c>
      <c r="F304" s="159" t="s">
        <v>2454</v>
      </c>
      <c r="G304" s="159"/>
      <c r="H304" s="167" t="s">
        <v>821</v>
      </c>
      <c r="I304" s="37" t="s">
        <v>1842</v>
      </c>
      <c r="J304" s="37" t="s">
        <v>1870</v>
      </c>
      <c r="K304" s="37" t="s">
        <v>1844</v>
      </c>
      <c r="L304" s="37" t="s">
        <v>2298</v>
      </c>
      <c r="M304" s="37" t="s">
        <v>1717</v>
      </c>
      <c r="N304" s="37"/>
      <c r="O304" s="148"/>
      <c r="P304" s="126"/>
      <c r="Q304" s="126"/>
      <c r="R304" s="126"/>
      <c r="S304" s="126"/>
      <c r="T304" s="126"/>
      <c r="U304" s="126"/>
      <c r="V304" s="126"/>
      <c r="W304" s="126" t="s">
        <v>1</v>
      </c>
      <c r="X304" s="126"/>
      <c r="Y304" s="126"/>
      <c r="Z304" s="126"/>
      <c r="AA304" s="126"/>
      <c r="AB304" s="126"/>
      <c r="AC304" s="126"/>
      <c r="AD304" s="126"/>
      <c r="AE304" s="126"/>
      <c r="AF304" s="126"/>
      <c r="AG304" s="126"/>
      <c r="AH304" s="126"/>
      <c r="AI304" s="126" t="s">
        <v>3634</v>
      </c>
    </row>
    <row r="305" spans="1:35" s="19" customFormat="1" ht="76.5" customHeight="1">
      <c r="A305" s="166" t="s">
        <v>1122</v>
      </c>
      <c r="B305" s="153" t="s">
        <v>3249</v>
      </c>
      <c r="C305" s="153" t="s">
        <v>3250</v>
      </c>
      <c r="D305" s="153" t="s">
        <v>2300</v>
      </c>
      <c r="E305" s="170" t="s">
        <v>1901</v>
      </c>
      <c r="F305" s="159"/>
      <c r="G305" s="159"/>
      <c r="H305" s="167" t="s">
        <v>3251</v>
      </c>
      <c r="I305" s="37" t="s">
        <v>1842</v>
      </c>
      <c r="J305" s="37" t="s">
        <v>1859</v>
      </c>
      <c r="K305" s="37" t="s">
        <v>1844</v>
      </c>
      <c r="L305" s="37" t="s">
        <v>1845</v>
      </c>
      <c r="M305" s="37" t="s">
        <v>323</v>
      </c>
      <c r="N305" s="37"/>
      <c r="O305" s="148"/>
      <c r="P305" s="126"/>
      <c r="Q305" s="126"/>
      <c r="R305" s="126"/>
      <c r="S305" s="126"/>
      <c r="T305" s="126"/>
      <c r="U305" s="126"/>
      <c r="V305" s="126"/>
      <c r="W305" s="126"/>
      <c r="X305" s="126"/>
      <c r="Y305" s="126"/>
      <c r="Z305" s="126"/>
      <c r="AA305" s="126"/>
      <c r="AB305" s="126"/>
      <c r="AC305" s="126"/>
      <c r="AD305" s="126"/>
      <c r="AE305" s="126"/>
      <c r="AF305" s="126"/>
      <c r="AG305" s="126"/>
      <c r="AH305" s="126"/>
      <c r="AI305" s="126" t="s">
        <v>3634</v>
      </c>
    </row>
    <row r="306" spans="1:35" s="19" customFormat="1" ht="76.5" customHeight="1">
      <c r="A306" s="193" t="s">
        <v>1123</v>
      </c>
      <c r="B306" s="153" t="s">
        <v>3252</v>
      </c>
      <c r="C306" s="153" t="s">
        <v>3253</v>
      </c>
      <c r="D306" s="155" t="s">
        <v>2300</v>
      </c>
      <c r="E306" s="195" t="s">
        <v>1901</v>
      </c>
      <c r="F306" s="176"/>
      <c r="G306" s="159"/>
      <c r="H306" s="167" t="s">
        <v>3254</v>
      </c>
      <c r="I306" s="37" t="s">
        <v>1842</v>
      </c>
      <c r="J306" s="37" t="s">
        <v>1859</v>
      </c>
      <c r="K306" s="37" t="s">
        <v>1844</v>
      </c>
      <c r="L306" s="37" t="s">
        <v>1845</v>
      </c>
      <c r="M306" s="37" t="s">
        <v>323</v>
      </c>
      <c r="N306" s="37"/>
      <c r="O306" s="148"/>
      <c r="P306" s="126"/>
      <c r="Q306" s="126"/>
      <c r="R306" s="126"/>
      <c r="S306" s="126"/>
      <c r="T306" s="126"/>
      <c r="U306" s="126"/>
      <c r="V306" s="126"/>
      <c r="W306" s="126"/>
      <c r="X306" s="126"/>
      <c r="Y306" s="126"/>
      <c r="Z306" s="126"/>
      <c r="AA306" s="126"/>
      <c r="AB306" s="126"/>
      <c r="AC306" s="126"/>
      <c r="AD306" s="126"/>
      <c r="AE306" s="37"/>
      <c r="AF306" s="126"/>
      <c r="AG306" s="126"/>
      <c r="AH306" s="126"/>
      <c r="AI306" s="126" t="s">
        <v>3634</v>
      </c>
    </row>
    <row r="307" spans="1:35" s="19" customFormat="1" ht="76.5" customHeight="1">
      <c r="A307" s="166" t="s">
        <v>1124</v>
      </c>
      <c r="B307" s="153" t="s">
        <v>2760</v>
      </c>
      <c r="C307" s="153" t="s">
        <v>2762</v>
      </c>
      <c r="D307" s="155" t="s">
        <v>2300</v>
      </c>
      <c r="E307" s="170" t="s">
        <v>1901</v>
      </c>
      <c r="F307" s="159" t="s">
        <v>2763</v>
      </c>
      <c r="G307" s="159"/>
      <c r="H307" s="167" t="s">
        <v>2761</v>
      </c>
      <c r="I307" s="37" t="s">
        <v>1842</v>
      </c>
      <c r="J307" s="37" t="s">
        <v>1859</v>
      </c>
      <c r="K307" s="37" t="s">
        <v>1844</v>
      </c>
      <c r="L307" s="37" t="s">
        <v>1845</v>
      </c>
      <c r="M307" s="37" t="s">
        <v>323</v>
      </c>
      <c r="N307" s="37"/>
      <c r="O307" s="148"/>
      <c r="P307" s="126"/>
      <c r="Q307" s="126"/>
      <c r="R307" s="126"/>
      <c r="S307" s="126"/>
      <c r="T307" s="126"/>
      <c r="U307" s="126"/>
      <c r="V307" s="126"/>
      <c r="W307" s="126" t="s">
        <v>1</v>
      </c>
      <c r="X307" s="126"/>
      <c r="Y307" s="126"/>
      <c r="Z307" s="126"/>
      <c r="AA307" s="126"/>
      <c r="AB307" s="126"/>
      <c r="AC307" s="126"/>
      <c r="AD307" s="126"/>
      <c r="AE307" s="126"/>
      <c r="AF307" s="126"/>
      <c r="AG307" s="126"/>
      <c r="AH307" s="126"/>
      <c r="AI307" s="126" t="s">
        <v>3634</v>
      </c>
    </row>
    <row r="308" spans="1:35" s="19" customFormat="1" ht="76.5" customHeight="1">
      <c r="A308" s="87" t="s">
        <v>1125</v>
      </c>
      <c r="B308" s="153" t="s">
        <v>2189</v>
      </c>
      <c r="C308" s="153" t="s">
        <v>1057</v>
      </c>
      <c r="D308" s="155" t="s">
        <v>2300</v>
      </c>
      <c r="E308" s="170" t="s">
        <v>1617</v>
      </c>
      <c r="F308" s="159" t="s">
        <v>2483</v>
      </c>
      <c r="G308" s="159"/>
      <c r="H308" s="167" t="s">
        <v>822</v>
      </c>
      <c r="I308" s="37" t="s">
        <v>2905</v>
      </c>
      <c r="J308" s="37" t="s">
        <v>1852</v>
      </c>
      <c r="K308" s="37" t="s">
        <v>1844</v>
      </c>
      <c r="L308" s="37" t="s">
        <v>1850</v>
      </c>
      <c r="M308" s="37" t="s">
        <v>1717</v>
      </c>
      <c r="N308" s="37"/>
      <c r="O308" s="148"/>
      <c r="P308" s="126"/>
      <c r="Q308" s="126"/>
      <c r="R308" s="126"/>
      <c r="S308" s="126"/>
      <c r="T308" s="126"/>
      <c r="U308" s="126"/>
      <c r="V308" s="126"/>
      <c r="W308" s="126" t="s">
        <v>1</v>
      </c>
      <c r="X308" s="126" t="s">
        <v>2396</v>
      </c>
      <c r="Y308" s="126"/>
      <c r="Z308" s="126" t="s">
        <v>1796</v>
      </c>
      <c r="AA308" s="126"/>
      <c r="AB308" s="126"/>
      <c r="AC308" s="126"/>
      <c r="AD308" s="126"/>
      <c r="AE308" s="126"/>
      <c r="AF308" s="126"/>
      <c r="AG308" s="126"/>
      <c r="AH308" s="126"/>
      <c r="AI308" s="126" t="s">
        <v>3634</v>
      </c>
    </row>
    <row r="309" spans="1:35" s="19" customFormat="1" ht="76.5" customHeight="1">
      <c r="A309" s="177" t="s">
        <v>1126</v>
      </c>
      <c r="B309" s="153" t="s">
        <v>2190</v>
      </c>
      <c r="C309" s="153" t="s">
        <v>1058</v>
      </c>
      <c r="D309" s="154" t="s">
        <v>2301</v>
      </c>
      <c r="E309" s="170" t="s">
        <v>1617</v>
      </c>
      <c r="F309" s="159" t="s">
        <v>2517</v>
      </c>
      <c r="G309" s="159"/>
      <c r="H309" s="167" t="s">
        <v>823</v>
      </c>
      <c r="I309" s="37" t="s">
        <v>2905</v>
      </c>
      <c r="J309" s="37" t="s">
        <v>1852</v>
      </c>
      <c r="K309" s="37" t="s">
        <v>1844</v>
      </c>
      <c r="L309" s="37" t="s">
        <v>1850</v>
      </c>
      <c r="M309" s="37" t="s">
        <v>1717</v>
      </c>
      <c r="N309" s="37"/>
      <c r="O309" s="148"/>
      <c r="P309" s="126"/>
      <c r="Q309" s="126"/>
      <c r="R309" s="126"/>
      <c r="S309" s="126"/>
      <c r="T309" s="126"/>
      <c r="U309" s="126"/>
      <c r="V309" s="126"/>
      <c r="W309" s="126" t="s">
        <v>1</v>
      </c>
      <c r="X309" s="126" t="s">
        <v>2396</v>
      </c>
      <c r="Y309" s="126"/>
      <c r="Z309" s="126"/>
      <c r="AA309" s="126"/>
      <c r="AB309" s="126" t="s">
        <v>1</v>
      </c>
      <c r="AC309" s="126"/>
      <c r="AD309" s="126"/>
      <c r="AE309" s="126"/>
      <c r="AF309" s="126"/>
      <c r="AG309" s="126"/>
      <c r="AH309" s="126"/>
      <c r="AI309" s="126" t="s">
        <v>3634</v>
      </c>
    </row>
    <row r="310" spans="1:35" s="19" customFormat="1" ht="76.5" customHeight="1">
      <c r="A310" s="166" t="s">
        <v>1127</v>
      </c>
      <c r="B310" s="153" t="s">
        <v>2191</v>
      </c>
      <c r="C310" s="153" t="s">
        <v>283</v>
      </c>
      <c r="D310" s="154" t="s">
        <v>2300</v>
      </c>
      <c r="E310" s="170" t="s">
        <v>1616</v>
      </c>
      <c r="F310" s="159"/>
      <c r="G310" s="159"/>
      <c r="H310" s="167" t="s">
        <v>1427</v>
      </c>
      <c r="I310" s="37" t="s">
        <v>1858</v>
      </c>
      <c r="J310" s="37" t="s">
        <v>1862</v>
      </c>
      <c r="K310" s="37" t="s">
        <v>1844</v>
      </c>
      <c r="L310" s="37" t="s">
        <v>1850</v>
      </c>
      <c r="M310" s="37" t="s">
        <v>1717</v>
      </c>
      <c r="N310" s="37" t="s">
        <v>1</v>
      </c>
      <c r="O310" s="148"/>
      <c r="P310" s="126"/>
      <c r="Q310" s="126"/>
      <c r="R310" s="126"/>
      <c r="S310" s="126"/>
      <c r="T310" s="126"/>
      <c r="U310" s="126"/>
      <c r="V310" s="126"/>
      <c r="W310" s="126"/>
      <c r="X310" s="126"/>
      <c r="Y310" s="126"/>
      <c r="Z310" s="126" t="s">
        <v>1</v>
      </c>
      <c r="AA310" s="126" t="s">
        <v>3068</v>
      </c>
      <c r="AB310" s="126"/>
      <c r="AC310" s="126"/>
      <c r="AD310" s="126"/>
      <c r="AE310" s="126"/>
      <c r="AF310" s="126"/>
      <c r="AG310" s="126"/>
      <c r="AH310" s="126"/>
      <c r="AI310" s="126" t="s">
        <v>3634</v>
      </c>
    </row>
    <row r="311" spans="1:35" s="19" customFormat="1" ht="76.5" customHeight="1">
      <c r="A311" s="87" t="s">
        <v>359</v>
      </c>
      <c r="B311" s="153" t="s">
        <v>2192</v>
      </c>
      <c r="C311" s="153" t="s">
        <v>284</v>
      </c>
      <c r="D311" s="155" t="s">
        <v>2301</v>
      </c>
      <c r="E311" s="170" t="s">
        <v>1616</v>
      </c>
      <c r="F311" s="159"/>
      <c r="G311" s="159"/>
      <c r="H311" s="167" t="s">
        <v>1428</v>
      </c>
      <c r="I311" s="37" t="s">
        <v>1858</v>
      </c>
      <c r="J311" s="37" t="s">
        <v>1862</v>
      </c>
      <c r="K311" s="37" t="s">
        <v>1844</v>
      </c>
      <c r="L311" s="37" t="s">
        <v>1850</v>
      </c>
      <c r="M311" s="37" t="s">
        <v>1717</v>
      </c>
      <c r="N311" s="37"/>
      <c r="O311" s="148"/>
      <c r="P311" s="126"/>
      <c r="Q311" s="126"/>
      <c r="R311" s="126"/>
      <c r="S311" s="126"/>
      <c r="T311" s="126"/>
      <c r="U311" s="126"/>
      <c r="V311" s="126"/>
      <c r="W311" s="126"/>
      <c r="X311" s="126"/>
      <c r="Y311" s="126"/>
      <c r="Z311" s="126"/>
      <c r="AA311" s="126"/>
      <c r="AB311" s="126"/>
      <c r="AC311" s="126"/>
      <c r="AD311" s="126"/>
      <c r="AE311" s="126"/>
      <c r="AF311" s="126"/>
      <c r="AG311" s="126"/>
      <c r="AH311" s="126"/>
      <c r="AI311" s="126" t="s">
        <v>1</v>
      </c>
    </row>
    <row r="312" spans="1:35" s="19" customFormat="1" ht="76.5" customHeight="1">
      <c r="A312" s="166" t="s">
        <v>1128</v>
      </c>
      <c r="B312" s="153" t="s">
        <v>2193</v>
      </c>
      <c r="C312" s="153" t="s">
        <v>285</v>
      </c>
      <c r="D312" s="154" t="s">
        <v>2301</v>
      </c>
      <c r="E312" s="170" t="s">
        <v>1616</v>
      </c>
      <c r="F312" s="159"/>
      <c r="G312" s="159"/>
      <c r="H312" s="167" t="s">
        <v>1981</v>
      </c>
      <c r="I312" s="37" t="s">
        <v>1842</v>
      </c>
      <c r="J312" s="37" t="s">
        <v>1848</v>
      </c>
      <c r="K312" s="37" t="s">
        <v>1844</v>
      </c>
      <c r="L312" s="37" t="s">
        <v>1882</v>
      </c>
      <c r="M312" s="37" t="s">
        <v>5</v>
      </c>
      <c r="N312" s="37" t="s">
        <v>1</v>
      </c>
      <c r="O312" s="148"/>
      <c r="P312" s="126"/>
      <c r="Q312" s="126"/>
      <c r="R312" s="126"/>
      <c r="S312" s="126"/>
      <c r="T312" s="126"/>
      <c r="U312" s="126"/>
      <c r="V312" s="126"/>
      <c r="W312" s="126"/>
      <c r="X312" s="126"/>
      <c r="Y312" s="126"/>
      <c r="Z312" s="126" t="s">
        <v>1</v>
      </c>
      <c r="AA312" s="126"/>
      <c r="AB312" s="126"/>
      <c r="AC312" s="126"/>
      <c r="AD312" s="126"/>
      <c r="AE312" s="126"/>
      <c r="AF312" s="126"/>
      <c r="AG312" s="126"/>
      <c r="AH312" s="126"/>
      <c r="AI312" s="126" t="s">
        <v>3634</v>
      </c>
    </row>
    <row r="313" spans="1:35" s="19" customFormat="1" ht="76.5" customHeight="1">
      <c r="A313" s="87" t="s">
        <v>1129</v>
      </c>
      <c r="B313" s="153" t="s">
        <v>824</v>
      </c>
      <c r="C313" s="153" t="s">
        <v>1059</v>
      </c>
      <c r="D313" s="154" t="s">
        <v>2301</v>
      </c>
      <c r="E313" s="170" t="s">
        <v>133</v>
      </c>
      <c r="F313" s="159" t="s">
        <v>2497</v>
      </c>
      <c r="G313" s="159"/>
      <c r="H313" s="167" t="s">
        <v>825</v>
      </c>
      <c r="I313" s="37" t="s">
        <v>1842</v>
      </c>
      <c r="J313" s="37" t="s">
        <v>1848</v>
      </c>
      <c r="K313" s="37" t="s">
        <v>1844</v>
      </c>
      <c r="L313" s="37" t="s">
        <v>1850</v>
      </c>
      <c r="M313" s="37" t="s">
        <v>1717</v>
      </c>
      <c r="N313" s="37" t="s">
        <v>1</v>
      </c>
      <c r="O313" s="148"/>
      <c r="P313" s="126"/>
      <c r="Q313" s="126"/>
      <c r="R313" s="126"/>
      <c r="S313" s="126"/>
      <c r="T313" s="126"/>
      <c r="U313" s="126"/>
      <c r="V313" s="126"/>
      <c r="W313" s="126" t="s">
        <v>1</v>
      </c>
      <c r="X313" s="126"/>
      <c r="Y313" s="126"/>
      <c r="Z313" s="126"/>
      <c r="AA313" s="126"/>
      <c r="AB313" s="126"/>
      <c r="AC313" s="126"/>
      <c r="AD313" s="126"/>
      <c r="AE313" s="126"/>
      <c r="AF313" s="126"/>
      <c r="AG313" s="126"/>
      <c r="AH313" s="126"/>
      <c r="AI313" s="126" t="s">
        <v>3634</v>
      </c>
    </row>
    <row r="314" spans="1:35" s="19" customFormat="1" ht="76.5" customHeight="1">
      <c r="A314" s="177" t="s">
        <v>1130</v>
      </c>
      <c r="B314" s="153" t="s">
        <v>826</v>
      </c>
      <c r="C314" s="153" t="s">
        <v>1060</v>
      </c>
      <c r="D314" s="154" t="s">
        <v>2301</v>
      </c>
      <c r="E314" s="170" t="s">
        <v>133</v>
      </c>
      <c r="F314" s="159" t="s">
        <v>2498</v>
      </c>
      <c r="G314" s="159"/>
      <c r="H314" s="167" t="s">
        <v>827</v>
      </c>
      <c r="I314" s="37" t="s">
        <v>1842</v>
      </c>
      <c r="J314" s="37" t="s">
        <v>1848</v>
      </c>
      <c r="K314" s="37" t="s">
        <v>1844</v>
      </c>
      <c r="L314" s="37" t="s">
        <v>1850</v>
      </c>
      <c r="M314" s="37" t="s">
        <v>1717</v>
      </c>
      <c r="N314" s="37" t="s">
        <v>1</v>
      </c>
      <c r="O314" s="148"/>
      <c r="P314" s="126"/>
      <c r="Q314" s="126"/>
      <c r="R314" s="126"/>
      <c r="S314" s="126"/>
      <c r="T314" s="126"/>
      <c r="U314" s="126"/>
      <c r="V314" s="126"/>
      <c r="W314" s="126"/>
      <c r="X314" s="126"/>
      <c r="Y314" s="126"/>
      <c r="Z314" s="126"/>
      <c r="AA314" s="126"/>
      <c r="AB314" s="126"/>
      <c r="AC314" s="126"/>
      <c r="AD314" s="126"/>
      <c r="AE314" s="126"/>
      <c r="AF314" s="126"/>
      <c r="AG314" s="126"/>
      <c r="AH314" s="126"/>
      <c r="AI314" s="126" t="s">
        <v>3634</v>
      </c>
    </row>
    <row r="315" spans="1:35" s="19" customFormat="1" ht="76.5" customHeight="1">
      <c r="A315" s="166" t="s">
        <v>1131</v>
      </c>
      <c r="B315" s="153" t="s">
        <v>828</v>
      </c>
      <c r="C315" s="153" t="s">
        <v>1061</v>
      </c>
      <c r="D315" s="154" t="s">
        <v>2301</v>
      </c>
      <c r="E315" s="170" t="s">
        <v>133</v>
      </c>
      <c r="F315" s="159" t="s">
        <v>2499</v>
      </c>
      <c r="G315" s="159"/>
      <c r="H315" s="167" t="s">
        <v>829</v>
      </c>
      <c r="I315" s="37" t="s">
        <v>1842</v>
      </c>
      <c r="J315" s="37" t="s">
        <v>1848</v>
      </c>
      <c r="K315" s="37" t="s">
        <v>1844</v>
      </c>
      <c r="L315" s="37" t="s">
        <v>1850</v>
      </c>
      <c r="M315" s="37" t="s">
        <v>1717</v>
      </c>
      <c r="N315" s="37" t="s">
        <v>1</v>
      </c>
      <c r="O315" s="148"/>
      <c r="P315" s="126"/>
      <c r="Q315" s="126"/>
      <c r="R315" s="126"/>
      <c r="S315" s="126"/>
      <c r="T315" s="126"/>
      <c r="U315" s="126"/>
      <c r="V315" s="126"/>
      <c r="W315" s="126" t="s">
        <v>1</v>
      </c>
      <c r="X315" s="126"/>
      <c r="Y315" s="126"/>
      <c r="Z315" s="126"/>
      <c r="AA315" s="126"/>
      <c r="AB315" s="126"/>
      <c r="AC315" s="126"/>
      <c r="AD315" s="126"/>
      <c r="AE315" s="126"/>
      <c r="AF315" s="126"/>
      <c r="AG315" s="126"/>
      <c r="AH315" s="126"/>
      <c r="AI315" s="126" t="s">
        <v>3634</v>
      </c>
    </row>
    <row r="316" spans="1:35" s="19" customFormat="1" ht="76.5" customHeight="1">
      <c r="A316" s="87" t="s">
        <v>1132</v>
      </c>
      <c r="B316" s="153" t="s">
        <v>3255</v>
      </c>
      <c r="C316" s="153" t="s">
        <v>179</v>
      </c>
      <c r="D316" s="154" t="s">
        <v>2301</v>
      </c>
      <c r="E316" s="170" t="s">
        <v>577</v>
      </c>
      <c r="F316" s="159"/>
      <c r="G316" s="159"/>
      <c r="H316" s="167" t="s">
        <v>1773</v>
      </c>
      <c r="I316" s="37" t="s">
        <v>1886</v>
      </c>
      <c r="J316" s="37" t="s">
        <v>97</v>
      </c>
      <c r="K316" s="37" t="s">
        <v>1847</v>
      </c>
      <c r="L316" s="37" t="s">
        <v>1850</v>
      </c>
      <c r="M316" s="37" t="s">
        <v>6</v>
      </c>
      <c r="N316" s="37"/>
      <c r="O316" s="148"/>
      <c r="P316" s="126"/>
      <c r="Q316" s="126"/>
      <c r="R316" s="126"/>
      <c r="S316" s="126"/>
      <c r="T316" s="126"/>
      <c r="U316" s="126"/>
      <c r="V316" s="126"/>
      <c r="W316" s="126"/>
      <c r="X316" s="126"/>
      <c r="Y316" s="126"/>
      <c r="Z316" s="126"/>
      <c r="AA316" s="126"/>
      <c r="AB316" s="126"/>
      <c r="AC316" s="126"/>
      <c r="AD316" s="126"/>
      <c r="AE316" s="126"/>
      <c r="AF316" s="126"/>
      <c r="AG316" s="126"/>
      <c r="AH316" s="126"/>
      <c r="AI316" s="126" t="s">
        <v>3634</v>
      </c>
    </row>
    <row r="317" spans="1:35" s="19" customFormat="1" ht="76.5" customHeight="1">
      <c r="A317" s="177" t="s">
        <v>1133</v>
      </c>
      <c r="B317" s="153" t="s">
        <v>181</v>
      </c>
      <c r="C317" s="153" t="s">
        <v>177</v>
      </c>
      <c r="D317" s="154" t="s">
        <v>2301</v>
      </c>
      <c r="E317" s="170" t="s">
        <v>577</v>
      </c>
      <c r="F317" s="159"/>
      <c r="G317" s="159"/>
      <c r="H317" s="167" t="s">
        <v>1429</v>
      </c>
      <c r="I317" s="37" t="s">
        <v>1886</v>
      </c>
      <c r="J317" s="37" t="s">
        <v>97</v>
      </c>
      <c r="K317" s="37" t="s">
        <v>1847</v>
      </c>
      <c r="L317" s="37" t="s">
        <v>1850</v>
      </c>
      <c r="M317" s="37" t="s">
        <v>6</v>
      </c>
      <c r="N317" s="37"/>
      <c r="O317" s="148"/>
      <c r="P317" s="126"/>
      <c r="Q317" s="126"/>
      <c r="R317" s="126"/>
      <c r="S317" s="126"/>
      <c r="T317" s="126"/>
      <c r="U317" s="126"/>
      <c r="V317" s="126"/>
      <c r="W317" s="126"/>
      <c r="X317" s="126"/>
      <c r="Y317" s="126"/>
      <c r="Z317" s="126"/>
      <c r="AA317" s="126"/>
      <c r="AB317" s="126"/>
      <c r="AC317" s="126"/>
      <c r="AD317" s="126"/>
      <c r="AE317" s="126"/>
      <c r="AF317" s="126"/>
      <c r="AG317" s="126"/>
      <c r="AH317" s="126"/>
      <c r="AI317" s="126" t="s">
        <v>3634</v>
      </c>
    </row>
    <row r="318" spans="1:35" s="19" customFormat="1" ht="76.5" customHeight="1">
      <c r="A318" s="166" t="s">
        <v>1134</v>
      </c>
      <c r="B318" s="153" t="s">
        <v>2013</v>
      </c>
      <c r="C318" s="153" t="s">
        <v>178</v>
      </c>
      <c r="D318" s="153" t="s">
        <v>2301</v>
      </c>
      <c r="E318" s="170" t="s">
        <v>577</v>
      </c>
      <c r="F318" s="159"/>
      <c r="G318" s="159"/>
      <c r="H318" s="167" t="s">
        <v>1430</v>
      </c>
      <c r="I318" s="37" t="s">
        <v>1886</v>
      </c>
      <c r="J318" s="37" t="s">
        <v>97</v>
      </c>
      <c r="K318" s="37" t="s">
        <v>1847</v>
      </c>
      <c r="L318" s="37" t="s">
        <v>1850</v>
      </c>
      <c r="M318" s="37" t="s">
        <v>6</v>
      </c>
      <c r="N318" s="37"/>
      <c r="O318" s="148"/>
      <c r="P318" s="126"/>
      <c r="Q318" s="126"/>
      <c r="R318" s="126"/>
      <c r="S318" s="126"/>
      <c r="T318" s="126"/>
      <c r="U318" s="126"/>
      <c r="V318" s="126"/>
      <c r="W318" s="126"/>
      <c r="X318" s="126"/>
      <c r="Y318" s="126"/>
      <c r="Z318" s="126"/>
      <c r="AA318" s="126"/>
      <c r="AB318" s="126"/>
      <c r="AC318" s="126"/>
      <c r="AD318" s="126"/>
      <c r="AE318" s="126"/>
      <c r="AF318" s="126"/>
      <c r="AG318" s="126"/>
      <c r="AH318" s="126"/>
      <c r="AI318" s="126" t="s">
        <v>3634</v>
      </c>
    </row>
    <row r="319" spans="1:35" s="19" customFormat="1" ht="76.5" customHeight="1">
      <c r="A319" s="87" t="s">
        <v>1135</v>
      </c>
      <c r="B319" s="153" t="s">
        <v>2417</v>
      </c>
      <c r="C319" s="153" t="s">
        <v>2416</v>
      </c>
      <c r="D319" s="155" t="s">
        <v>2300</v>
      </c>
      <c r="E319" s="170" t="s">
        <v>133</v>
      </c>
      <c r="F319" s="159"/>
      <c r="G319" s="159"/>
      <c r="H319" s="167" t="s">
        <v>2418</v>
      </c>
      <c r="I319" s="37" t="s">
        <v>1858</v>
      </c>
      <c r="J319" s="37" t="s">
        <v>1848</v>
      </c>
      <c r="K319" s="37" t="s">
        <v>2413</v>
      </c>
      <c r="L319" s="37" t="s">
        <v>1854</v>
      </c>
      <c r="M319" s="37" t="s">
        <v>1717</v>
      </c>
      <c r="N319" s="37" t="s">
        <v>1</v>
      </c>
      <c r="O319" s="148"/>
      <c r="P319" s="126"/>
      <c r="Q319" s="126"/>
      <c r="R319" s="126"/>
      <c r="S319" s="126"/>
      <c r="T319" s="126"/>
      <c r="U319" s="126"/>
      <c r="V319" s="126"/>
      <c r="W319" s="126"/>
      <c r="X319" s="126" t="s">
        <v>2397</v>
      </c>
      <c r="Y319" s="126"/>
      <c r="Z319" s="126"/>
      <c r="AA319" s="126"/>
      <c r="AB319" s="126"/>
      <c r="AC319" s="126"/>
      <c r="AD319" s="126"/>
      <c r="AE319" s="126"/>
      <c r="AF319" s="126"/>
      <c r="AG319" s="126"/>
      <c r="AH319" s="126"/>
      <c r="AI319" s="126" t="s">
        <v>3634</v>
      </c>
    </row>
    <row r="320" spans="1:35" s="19" customFormat="1" ht="76.5" customHeight="1">
      <c r="A320" s="177" t="s">
        <v>1136</v>
      </c>
      <c r="B320" s="153" t="s">
        <v>2033</v>
      </c>
      <c r="C320" s="153" t="s">
        <v>1714</v>
      </c>
      <c r="D320" s="153" t="s">
        <v>2301</v>
      </c>
      <c r="E320" s="170" t="s">
        <v>1715</v>
      </c>
      <c r="F320" s="159"/>
      <c r="G320" s="159"/>
      <c r="H320" s="167" t="s">
        <v>1990</v>
      </c>
      <c r="I320" s="37" t="s">
        <v>1846</v>
      </c>
      <c r="J320" s="37" t="s">
        <v>1859</v>
      </c>
      <c r="K320" s="37" t="s">
        <v>1849</v>
      </c>
      <c r="L320" s="37" t="s">
        <v>1850</v>
      </c>
      <c r="M320" s="37" t="s">
        <v>5</v>
      </c>
      <c r="N320" s="37" t="s">
        <v>1</v>
      </c>
      <c r="O320" s="148"/>
      <c r="P320" s="126"/>
      <c r="Q320" s="126"/>
      <c r="R320" s="126"/>
      <c r="S320" s="126"/>
      <c r="T320" s="126"/>
      <c r="U320" s="126"/>
      <c r="V320" s="126"/>
      <c r="W320" s="126"/>
      <c r="X320" s="126"/>
      <c r="Y320" s="126"/>
      <c r="Z320" s="126"/>
      <c r="AA320" s="126"/>
      <c r="AB320" s="126" t="s">
        <v>1</v>
      </c>
      <c r="AC320" s="126"/>
      <c r="AD320" s="126"/>
      <c r="AE320" s="126"/>
      <c r="AF320" s="126"/>
      <c r="AG320" s="126"/>
      <c r="AH320" s="126"/>
      <c r="AI320" s="126" t="s">
        <v>3634</v>
      </c>
    </row>
    <row r="321" spans="1:35" s="19" customFormat="1" ht="76.5" customHeight="1">
      <c r="A321" s="166" t="s">
        <v>1137</v>
      </c>
      <c r="B321" s="153" t="s">
        <v>614</v>
      </c>
      <c r="C321" s="153" t="s">
        <v>612</v>
      </c>
      <c r="D321" s="153" t="s">
        <v>2300</v>
      </c>
      <c r="E321" s="170" t="s">
        <v>1652</v>
      </c>
      <c r="F321" s="159" t="s">
        <v>2538</v>
      </c>
      <c r="G321" s="159" t="s">
        <v>3900</v>
      </c>
      <c r="H321" s="167" t="s">
        <v>1431</v>
      </c>
      <c r="I321" s="37" t="s">
        <v>2899</v>
      </c>
      <c r="J321" s="37" t="s">
        <v>1857</v>
      </c>
      <c r="K321" s="37" t="s">
        <v>1849</v>
      </c>
      <c r="L321" s="37" t="s">
        <v>1850</v>
      </c>
      <c r="M321" s="37" t="s">
        <v>323</v>
      </c>
      <c r="N321" s="37" t="s">
        <v>1</v>
      </c>
      <c r="O321" s="148"/>
      <c r="P321" s="126"/>
      <c r="Q321" s="126"/>
      <c r="R321" s="126"/>
      <c r="S321" s="126" t="s">
        <v>3115</v>
      </c>
      <c r="T321" s="126"/>
      <c r="U321" s="126"/>
      <c r="V321" s="126" t="s">
        <v>1</v>
      </c>
      <c r="W321" s="126" t="s">
        <v>1</v>
      </c>
      <c r="X321" s="126"/>
      <c r="Y321" s="126"/>
      <c r="Z321" s="126"/>
      <c r="AA321" s="126"/>
      <c r="AB321" s="126"/>
      <c r="AC321" s="126"/>
      <c r="AD321" s="126"/>
      <c r="AE321" s="126"/>
      <c r="AF321" s="126"/>
      <c r="AG321" s="126"/>
      <c r="AH321" s="126"/>
      <c r="AI321" s="126" t="s">
        <v>3634</v>
      </c>
    </row>
    <row r="322" spans="1:35" s="19" customFormat="1" ht="76.5" customHeight="1">
      <c r="A322" s="87" t="s">
        <v>360</v>
      </c>
      <c r="B322" s="153" t="s">
        <v>1650</v>
      </c>
      <c r="C322" s="153" t="s">
        <v>1651</v>
      </c>
      <c r="D322" s="155" t="s">
        <v>2300</v>
      </c>
      <c r="E322" s="170" t="s">
        <v>1652</v>
      </c>
      <c r="F322" s="159" t="s">
        <v>2537</v>
      </c>
      <c r="G322" s="159"/>
      <c r="H322" s="167" t="s">
        <v>3256</v>
      </c>
      <c r="I322" s="37" t="s">
        <v>2899</v>
      </c>
      <c r="J322" s="37" t="s">
        <v>1857</v>
      </c>
      <c r="K322" s="37" t="s">
        <v>1849</v>
      </c>
      <c r="L322" s="37" t="s">
        <v>1850</v>
      </c>
      <c r="M322" s="37" t="s">
        <v>323</v>
      </c>
      <c r="N322" s="37" t="s">
        <v>1</v>
      </c>
      <c r="O322" s="148"/>
      <c r="P322" s="126"/>
      <c r="Q322" s="126"/>
      <c r="R322" s="126"/>
      <c r="S322" s="126"/>
      <c r="T322" s="126"/>
      <c r="U322" s="126"/>
      <c r="V322" s="126"/>
      <c r="W322" s="126"/>
      <c r="X322" s="126"/>
      <c r="Y322" s="126"/>
      <c r="Z322" s="126"/>
      <c r="AA322" s="126"/>
      <c r="AB322" s="126"/>
      <c r="AC322" s="126"/>
      <c r="AD322" s="126"/>
      <c r="AE322" s="126"/>
      <c r="AF322" s="126"/>
      <c r="AG322" s="126"/>
      <c r="AH322" s="126"/>
      <c r="AI322" s="126" t="s">
        <v>3634</v>
      </c>
    </row>
    <row r="323" spans="1:35" s="19" customFormat="1" ht="76.5" customHeight="1">
      <c r="A323" s="166" t="s">
        <v>1138</v>
      </c>
      <c r="B323" s="153" t="s">
        <v>615</v>
      </c>
      <c r="C323" s="153" t="s">
        <v>613</v>
      </c>
      <c r="D323" s="153" t="s">
        <v>2301</v>
      </c>
      <c r="E323" s="170" t="s">
        <v>1652</v>
      </c>
      <c r="F323" s="159" t="s">
        <v>2539</v>
      </c>
      <c r="G323" s="159" t="s">
        <v>3119</v>
      </c>
      <c r="H323" s="167" t="s">
        <v>1432</v>
      </c>
      <c r="I323" s="37" t="s">
        <v>2899</v>
      </c>
      <c r="J323" s="37" t="s">
        <v>1857</v>
      </c>
      <c r="K323" s="37" t="s">
        <v>1844</v>
      </c>
      <c r="L323" s="37" t="s">
        <v>1850</v>
      </c>
      <c r="M323" s="37" t="s">
        <v>323</v>
      </c>
      <c r="N323" s="37" t="s">
        <v>1</v>
      </c>
      <c r="O323" s="148"/>
      <c r="P323" s="126"/>
      <c r="Q323" s="126"/>
      <c r="R323" s="126"/>
      <c r="S323" s="126"/>
      <c r="T323" s="126"/>
      <c r="U323" s="126"/>
      <c r="V323" s="126"/>
      <c r="W323" s="126"/>
      <c r="X323" s="126"/>
      <c r="Y323" s="126"/>
      <c r="Z323" s="126"/>
      <c r="AA323" s="126"/>
      <c r="AB323" s="126"/>
      <c r="AC323" s="126"/>
      <c r="AD323" s="126"/>
      <c r="AE323" s="126"/>
      <c r="AF323" s="126"/>
      <c r="AG323" s="126"/>
      <c r="AH323" s="126"/>
      <c r="AI323" s="126" t="s">
        <v>3634</v>
      </c>
    </row>
    <row r="324" spans="1:35" s="19" customFormat="1" ht="76.5" customHeight="1">
      <c r="A324" s="87" t="s">
        <v>1139</v>
      </c>
      <c r="B324" s="153" t="s">
        <v>2420</v>
      </c>
      <c r="C324" s="153" t="s">
        <v>2419</v>
      </c>
      <c r="D324" s="153" t="s">
        <v>2301</v>
      </c>
      <c r="E324" s="170" t="s">
        <v>1337</v>
      </c>
      <c r="F324" s="159"/>
      <c r="G324" s="159"/>
      <c r="H324" s="167" t="s">
        <v>2421</v>
      </c>
      <c r="I324" s="37" t="s">
        <v>1858</v>
      </c>
      <c r="J324" s="37" t="s">
        <v>1848</v>
      </c>
      <c r="K324" s="37" t="s">
        <v>1849</v>
      </c>
      <c r="L324" s="37" t="s">
        <v>1845</v>
      </c>
      <c r="M324" s="37" t="s">
        <v>323</v>
      </c>
      <c r="N324" s="37" t="s">
        <v>1</v>
      </c>
      <c r="O324" s="148"/>
      <c r="P324" s="126"/>
      <c r="Q324" s="126"/>
      <c r="R324" s="126"/>
      <c r="S324" s="126"/>
      <c r="T324" s="126"/>
      <c r="U324" s="126"/>
      <c r="V324" s="126"/>
      <c r="W324" s="126"/>
      <c r="X324" s="126"/>
      <c r="Y324" s="126"/>
      <c r="Z324" s="126"/>
      <c r="AA324" s="126"/>
      <c r="AB324" s="126"/>
      <c r="AC324" s="126"/>
      <c r="AD324" s="126"/>
      <c r="AE324" s="126"/>
      <c r="AF324" s="126"/>
      <c r="AG324" s="126"/>
      <c r="AH324" s="126"/>
      <c r="AI324" s="126" t="s">
        <v>3634</v>
      </c>
    </row>
    <row r="325" spans="1:35" s="19" customFormat="1" ht="76.5" customHeight="1">
      <c r="A325" s="166" t="s">
        <v>1140</v>
      </c>
      <c r="B325" s="153" t="s">
        <v>3062</v>
      </c>
      <c r="C325" s="153" t="s">
        <v>61</v>
      </c>
      <c r="D325" s="153" t="s">
        <v>2300</v>
      </c>
      <c r="E325" s="170" t="s">
        <v>3257</v>
      </c>
      <c r="F325" s="159"/>
      <c r="G325" s="159"/>
      <c r="H325" s="167" t="s">
        <v>3063</v>
      </c>
      <c r="I325" s="37" t="s">
        <v>1858</v>
      </c>
      <c r="J325" s="37" t="s">
        <v>1869</v>
      </c>
      <c r="K325" s="37" t="s">
        <v>1849</v>
      </c>
      <c r="L325" s="37" t="s">
        <v>1845</v>
      </c>
      <c r="M325" s="37" t="s">
        <v>5</v>
      </c>
      <c r="N325" s="37" t="s">
        <v>1</v>
      </c>
      <c r="O325" s="148"/>
      <c r="P325" s="126"/>
      <c r="Q325" s="126"/>
      <c r="R325" s="126"/>
      <c r="S325" s="126"/>
      <c r="T325" s="126"/>
      <c r="U325" s="126"/>
      <c r="V325" s="126"/>
      <c r="W325" s="126"/>
      <c r="X325" s="126" t="s">
        <v>2344</v>
      </c>
      <c r="Y325" s="126"/>
      <c r="Z325" s="126"/>
      <c r="AA325" s="126" t="s">
        <v>3419</v>
      </c>
      <c r="AB325" s="126" t="s">
        <v>1</v>
      </c>
      <c r="AC325" s="126"/>
      <c r="AD325" s="126"/>
      <c r="AE325" s="126"/>
      <c r="AF325" s="126"/>
      <c r="AG325" s="126"/>
      <c r="AH325" s="126"/>
      <c r="AI325" s="126" t="s">
        <v>1</v>
      </c>
    </row>
    <row r="326" spans="1:35" s="19" customFormat="1" ht="76.5" customHeight="1">
      <c r="A326" s="87" t="s">
        <v>1141</v>
      </c>
      <c r="B326" s="153" t="s">
        <v>2014</v>
      </c>
      <c r="C326" s="153" t="s">
        <v>286</v>
      </c>
      <c r="D326" s="153" t="s">
        <v>2301</v>
      </c>
      <c r="E326" s="170" t="s">
        <v>577</v>
      </c>
      <c r="F326" s="159"/>
      <c r="G326" s="159"/>
      <c r="H326" s="167" t="s">
        <v>3258</v>
      </c>
      <c r="I326" s="37" t="s">
        <v>1874</v>
      </c>
      <c r="J326" s="37" t="s">
        <v>1853</v>
      </c>
      <c r="K326" s="37" t="s">
        <v>1849</v>
      </c>
      <c r="L326" s="37" t="s">
        <v>1845</v>
      </c>
      <c r="M326" s="37" t="s">
        <v>5</v>
      </c>
      <c r="N326" s="37"/>
      <c r="O326" s="148"/>
      <c r="P326" s="126"/>
      <c r="Q326" s="126"/>
      <c r="R326" s="126"/>
      <c r="S326" s="126"/>
      <c r="T326" s="126"/>
      <c r="U326" s="126"/>
      <c r="V326" s="126"/>
      <c r="W326" s="126"/>
      <c r="X326" s="126"/>
      <c r="Y326" s="126"/>
      <c r="Z326" s="126"/>
      <c r="AA326" s="126"/>
      <c r="AB326" s="126"/>
      <c r="AC326" s="126"/>
      <c r="AD326" s="126"/>
      <c r="AE326" s="126"/>
      <c r="AF326" s="126"/>
      <c r="AG326" s="126"/>
      <c r="AH326" s="126"/>
      <c r="AI326" s="126" t="s">
        <v>3634</v>
      </c>
    </row>
    <row r="327" spans="1:35" s="19" customFormat="1" ht="76.5" customHeight="1">
      <c r="A327" s="177" t="s">
        <v>1142</v>
      </c>
      <c r="B327" s="153" t="s">
        <v>64</v>
      </c>
      <c r="C327" s="153" t="s">
        <v>65</v>
      </c>
      <c r="D327" s="153" t="s">
        <v>2300</v>
      </c>
      <c r="E327" s="170" t="s">
        <v>1652</v>
      </c>
      <c r="F327" s="159"/>
      <c r="G327" s="159"/>
      <c r="H327" s="167" t="s">
        <v>3259</v>
      </c>
      <c r="I327" s="37" t="s">
        <v>1846</v>
      </c>
      <c r="J327" s="37" t="s">
        <v>1856</v>
      </c>
      <c r="K327" s="37" t="s">
        <v>1849</v>
      </c>
      <c r="L327" s="37" t="s">
        <v>1850</v>
      </c>
      <c r="M327" s="37" t="s">
        <v>323</v>
      </c>
      <c r="N327" s="37" t="s">
        <v>1</v>
      </c>
      <c r="O327" s="148"/>
      <c r="P327" s="126"/>
      <c r="Q327" s="126"/>
      <c r="R327" s="126"/>
      <c r="S327" s="126"/>
      <c r="T327" s="126"/>
      <c r="U327" s="126"/>
      <c r="V327" s="126"/>
      <c r="W327" s="126"/>
      <c r="X327" s="126"/>
      <c r="Y327" s="126"/>
      <c r="Z327" s="126"/>
      <c r="AA327" s="126"/>
      <c r="AB327" s="126" t="s">
        <v>1</v>
      </c>
      <c r="AC327" s="126"/>
      <c r="AD327" s="126"/>
      <c r="AE327" s="126" t="s">
        <v>1</v>
      </c>
      <c r="AF327" s="126"/>
      <c r="AG327" s="126"/>
      <c r="AH327" s="126"/>
      <c r="AI327" s="126" t="s">
        <v>3634</v>
      </c>
    </row>
    <row r="328" spans="1:35" s="19" customFormat="1" ht="76.5" customHeight="1">
      <c r="A328" s="166" t="s">
        <v>1143</v>
      </c>
      <c r="B328" s="153" t="s">
        <v>2005</v>
      </c>
      <c r="C328" s="153" t="s">
        <v>207</v>
      </c>
      <c r="D328" s="155" t="s">
        <v>2301</v>
      </c>
      <c r="E328" s="170" t="s">
        <v>1925</v>
      </c>
      <c r="F328" s="159"/>
      <c r="G328" s="159"/>
      <c r="H328" s="167" t="s">
        <v>1982</v>
      </c>
      <c r="I328" s="37" t="s">
        <v>1846</v>
      </c>
      <c r="J328" s="37" t="s">
        <v>1856</v>
      </c>
      <c r="K328" s="37" t="s">
        <v>1849</v>
      </c>
      <c r="L328" s="37" t="s">
        <v>1850</v>
      </c>
      <c r="M328" s="37" t="s">
        <v>1717</v>
      </c>
      <c r="N328" s="37" t="s">
        <v>1</v>
      </c>
      <c r="O328" s="148"/>
      <c r="P328" s="126"/>
      <c r="Q328" s="126"/>
      <c r="R328" s="126"/>
      <c r="S328" s="126"/>
      <c r="T328" s="126"/>
      <c r="U328" s="126"/>
      <c r="V328" s="126"/>
      <c r="W328" s="126"/>
      <c r="X328" s="126"/>
      <c r="Y328" s="126"/>
      <c r="Z328" s="126"/>
      <c r="AA328" s="126"/>
      <c r="AB328" s="126"/>
      <c r="AC328" s="126"/>
      <c r="AD328" s="126"/>
      <c r="AE328" s="126"/>
      <c r="AF328" s="126"/>
      <c r="AG328" s="126"/>
      <c r="AH328" s="126"/>
      <c r="AI328" s="126" t="s">
        <v>3634</v>
      </c>
    </row>
    <row r="329" spans="1:35" s="19" customFormat="1" ht="76.5" customHeight="1">
      <c r="A329" s="87" t="s">
        <v>1144</v>
      </c>
      <c r="B329" s="153" t="s">
        <v>2424</v>
      </c>
      <c r="C329" s="153" t="s">
        <v>2422</v>
      </c>
      <c r="D329" s="153" t="s">
        <v>2300</v>
      </c>
      <c r="E329" s="170" t="s">
        <v>230</v>
      </c>
      <c r="F329" s="159" t="s">
        <v>2609</v>
      </c>
      <c r="G329" s="159"/>
      <c r="H329" s="167" t="s">
        <v>2423</v>
      </c>
      <c r="I329" s="37" t="s">
        <v>1858</v>
      </c>
      <c r="J329" s="37" t="s">
        <v>1848</v>
      </c>
      <c r="K329" s="37" t="s">
        <v>1849</v>
      </c>
      <c r="L329" s="37" t="s">
        <v>1845</v>
      </c>
      <c r="M329" s="37" t="s">
        <v>323</v>
      </c>
      <c r="N329" s="37" t="s">
        <v>1</v>
      </c>
      <c r="O329" s="148"/>
      <c r="P329" s="126"/>
      <c r="Q329" s="126"/>
      <c r="R329" s="126"/>
      <c r="S329" s="126"/>
      <c r="T329" s="126"/>
      <c r="U329" s="126"/>
      <c r="V329" s="126"/>
      <c r="W329" s="126"/>
      <c r="X329" s="126" t="s">
        <v>2397</v>
      </c>
      <c r="Y329" s="126"/>
      <c r="Z329" s="126"/>
      <c r="AA329" s="126"/>
      <c r="AB329" s="126"/>
      <c r="AC329" s="126"/>
      <c r="AD329" s="126"/>
      <c r="AE329" s="126"/>
      <c r="AF329" s="126"/>
      <c r="AG329" s="126"/>
      <c r="AH329" s="126"/>
      <c r="AI329" s="126" t="s">
        <v>3634</v>
      </c>
    </row>
    <row r="330" spans="1:35" s="19" customFormat="1" ht="76.5" customHeight="1">
      <c r="A330" s="166" t="s">
        <v>1145</v>
      </c>
      <c r="B330" s="153" t="s">
        <v>3901</v>
      </c>
      <c r="C330" s="153" t="s">
        <v>287</v>
      </c>
      <c r="D330" s="153" t="s">
        <v>2300</v>
      </c>
      <c r="E330" s="170" t="s">
        <v>1924</v>
      </c>
      <c r="F330" s="159"/>
      <c r="G330" s="159"/>
      <c r="H330" s="167" t="s">
        <v>1433</v>
      </c>
      <c r="I330" s="37" t="s">
        <v>1858</v>
      </c>
      <c r="J330" s="37" t="s">
        <v>1859</v>
      </c>
      <c r="K330" s="37" t="s">
        <v>1849</v>
      </c>
      <c r="L330" s="37" t="s">
        <v>1850</v>
      </c>
      <c r="M330" s="37" t="s">
        <v>323</v>
      </c>
      <c r="N330" s="37"/>
      <c r="O330" s="148"/>
      <c r="P330" s="126"/>
      <c r="Q330" s="126"/>
      <c r="R330" s="126"/>
      <c r="S330" s="126"/>
      <c r="T330" s="126"/>
      <c r="U330" s="126"/>
      <c r="V330" s="126"/>
      <c r="W330" s="126"/>
      <c r="X330" s="126"/>
      <c r="Y330" s="126" t="s">
        <v>1</v>
      </c>
      <c r="Z330" s="126" t="s">
        <v>3148</v>
      </c>
      <c r="AA330" s="126"/>
      <c r="AB330" s="126"/>
      <c r="AC330" s="126"/>
      <c r="AD330" s="126"/>
      <c r="AE330" s="126"/>
      <c r="AF330" s="126"/>
      <c r="AG330" s="126"/>
      <c r="AH330" s="126"/>
      <c r="AI330" s="126" t="s">
        <v>3634</v>
      </c>
    </row>
    <row r="331" spans="1:35" s="19" customFormat="1" ht="76.5" customHeight="1">
      <c r="A331" s="87" t="s">
        <v>1146</v>
      </c>
      <c r="B331" s="153" t="s">
        <v>2017</v>
      </c>
      <c r="C331" s="153" t="s">
        <v>288</v>
      </c>
      <c r="D331" s="153" t="s">
        <v>97</v>
      </c>
      <c r="E331" s="170" t="s">
        <v>1924</v>
      </c>
      <c r="F331" s="159"/>
      <c r="G331" s="159"/>
      <c r="H331" s="167" t="s">
        <v>2333</v>
      </c>
      <c r="I331" s="37" t="s">
        <v>1858</v>
      </c>
      <c r="J331" s="37" t="s">
        <v>1848</v>
      </c>
      <c r="K331" s="37" t="s">
        <v>1849</v>
      </c>
      <c r="L331" s="37" t="s">
        <v>1850</v>
      </c>
      <c r="M331" s="37" t="s">
        <v>323</v>
      </c>
      <c r="N331" s="37"/>
      <c r="O331" s="148"/>
      <c r="P331" s="126"/>
      <c r="Q331" s="126"/>
      <c r="R331" s="126"/>
      <c r="S331" s="126"/>
      <c r="T331" s="126"/>
      <c r="U331" s="126"/>
      <c r="V331" s="126"/>
      <c r="W331" s="126"/>
      <c r="X331" s="126"/>
      <c r="Y331" s="126"/>
      <c r="Z331" s="126"/>
      <c r="AA331" s="126"/>
      <c r="AB331" s="126"/>
      <c r="AC331" s="126"/>
      <c r="AD331" s="126"/>
      <c r="AE331" s="126"/>
      <c r="AF331" s="126"/>
      <c r="AG331" s="126"/>
      <c r="AH331" s="126"/>
      <c r="AI331" s="126" t="s">
        <v>3634</v>
      </c>
    </row>
    <row r="332" spans="1:35" s="19" customFormat="1" ht="76.5" customHeight="1">
      <c r="A332" s="166" t="s">
        <v>1147</v>
      </c>
      <c r="B332" s="153" t="s">
        <v>2018</v>
      </c>
      <c r="C332" s="153" t="s">
        <v>288</v>
      </c>
      <c r="D332" s="153" t="s">
        <v>97</v>
      </c>
      <c r="E332" s="170" t="s">
        <v>1924</v>
      </c>
      <c r="F332" s="159"/>
      <c r="G332" s="159"/>
      <c r="H332" s="167" t="s">
        <v>2333</v>
      </c>
      <c r="I332" s="37" t="s">
        <v>1858</v>
      </c>
      <c r="J332" s="37" t="s">
        <v>1848</v>
      </c>
      <c r="K332" s="37" t="s">
        <v>1849</v>
      </c>
      <c r="L332" s="37" t="s">
        <v>1850</v>
      </c>
      <c r="M332" s="37" t="s">
        <v>323</v>
      </c>
      <c r="N332" s="37"/>
      <c r="O332" s="148"/>
      <c r="P332" s="126"/>
      <c r="Q332" s="126"/>
      <c r="R332" s="126"/>
      <c r="S332" s="126"/>
      <c r="T332" s="126"/>
      <c r="U332" s="126"/>
      <c r="V332" s="126"/>
      <c r="W332" s="126"/>
      <c r="X332" s="126"/>
      <c r="Y332" s="126"/>
      <c r="Z332" s="126"/>
      <c r="AA332" s="126"/>
      <c r="AB332" s="126"/>
      <c r="AC332" s="126"/>
      <c r="AD332" s="126"/>
      <c r="AE332" s="126"/>
      <c r="AF332" s="126"/>
      <c r="AG332" s="126"/>
      <c r="AH332" s="126"/>
      <c r="AI332" s="126" t="s">
        <v>3634</v>
      </c>
    </row>
    <row r="333" spans="1:35" s="19" customFormat="1" ht="76.5" customHeight="1">
      <c r="A333" s="87" t="s">
        <v>327</v>
      </c>
      <c r="B333" s="153" t="s">
        <v>2019</v>
      </c>
      <c r="C333" s="153" t="s">
        <v>288</v>
      </c>
      <c r="D333" s="153" t="s">
        <v>97</v>
      </c>
      <c r="E333" s="170" t="s">
        <v>1924</v>
      </c>
      <c r="F333" s="159"/>
      <c r="G333" s="159"/>
      <c r="H333" s="167" t="s">
        <v>2333</v>
      </c>
      <c r="I333" s="37" t="s">
        <v>1858</v>
      </c>
      <c r="J333" s="37" t="s">
        <v>1848</v>
      </c>
      <c r="K333" s="37" t="s">
        <v>1849</v>
      </c>
      <c r="L333" s="37" t="s">
        <v>1850</v>
      </c>
      <c r="M333" s="37" t="s">
        <v>323</v>
      </c>
      <c r="N333" s="37"/>
      <c r="O333" s="148"/>
      <c r="P333" s="126"/>
      <c r="Q333" s="126"/>
      <c r="R333" s="126"/>
      <c r="S333" s="126"/>
      <c r="T333" s="126"/>
      <c r="U333" s="126"/>
      <c r="V333" s="126"/>
      <c r="W333" s="126"/>
      <c r="X333" s="126"/>
      <c r="Y333" s="126"/>
      <c r="Z333" s="126"/>
      <c r="AA333" s="126"/>
      <c r="AB333" s="126"/>
      <c r="AC333" s="126"/>
      <c r="AD333" s="126"/>
      <c r="AE333" s="126"/>
      <c r="AF333" s="126"/>
      <c r="AG333" s="126"/>
      <c r="AH333" s="126"/>
      <c r="AI333" s="126" t="s">
        <v>3634</v>
      </c>
    </row>
    <row r="334" spans="1:35" s="19" customFormat="1" ht="76.5" customHeight="1">
      <c r="A334" s="166" t="s">
        <v>361</v>
      </c>
      <c r="B334" s="153" t="s">
        <v>2020</v>
      </c>
      <c r="C334" s="153" t="s">
        <v>288</v>
      </c>
      <c r="D334" s="155" t="s">
        <v>97</v>
      </c>
      <c r="E334" s="170" t="s">
        <v>1924</v>
      </c>
      <c r="F334" s="159"/>
      <c r="G334" s="159"/>
      <c r="H334" s="167" t="s">
        <v>2333</v>
      </c>
      <c r="I334" s="37" t="s">
        <v>1858</v>
      </c>
      <c r="J334" s="37" t="s">
        <v>1848</v>
      </c>
      <c r="K334" s="37" t="s">
        <v>1849</v>
      </c>
      <c r="L334" s="37" t="s">
        <v>1850</v>
      </c>
      <c r="M334" s="37" t="s">
        <v>323</v>
      </c>
      <c r="N334" s="37"/>
      <c r="O334" s="148"/>
      <c r="P334" s="126"/>
      <c r="Q334" s="126"/>
      <c r="R334" s="126"/>
      <c r="S334" s="126"/>
      <c r="T334" s="126"/>
      <c r="U334" s="126"/>
      <c r="V334" s="126"/>
      <c r="W334" s="126"/>
      <c r="X334" s="126"/>
      <c r="Y334" s="126"/>
      <c r="Z334" s="126"/>
      <c r="AA334" s="126"/>
      <c r="AB334" s="126"/>
      <c r="AC334" s="126"/>
      <c r="AD334" s="126"/>
      <c r="AE334" s="126"/>
      <c r="AF334" s="126"/>
      <c r="AG334" s="126"/>
      <c r="AH334" s="126"/>
      <c r="AI334" s="126" t="s">
        <v>3634</v>
      </c>
    </row>
    <row r="335" spans="1:35" s="19" customFormat="1" ht="76.5" customHeight="1">
      <c r="A335" s="177" t="s">
        <v>1148</v>
      </c>
      <c r="B335" s="153" t="s">
        <v>2021</v>
      </c>
      <c r="C335" s="153" t="s">
        <v>288</v>
      </c>
      <c r="D335" s="153" t="s">
        <v>97</v>
      </c>
      <c r="E335" s="170" t="s">
        <v>1924</v>
      </c>
      <c r="F335" s="159"/>
      <c r="G335" s="159"/>
      <c r="H335" s="167" t="s">
        <v>2333</v>
      </c>
      <c r="I335" s="37" t="s">
        <v>1858</v>
      </c>
      <c r="J335" s="37" t="s">
        <v>1885</v>
      </c>
      <c r="K335" s="37" t="s">
        <v>1849</v>
      </c>
      <c r="L335" s="37" t="s">
        <v>1850</v>
      </c>
      <c r="M335" s="37" t="s">
        <v>323</v>
      </c>
      <c r="N335" s="37"/>
      <c r="O335" s="148"/>
      <c r="P335" s="126"/>
      <c r="Q335" s="126"/>
      <c r="R335" s="126"/>
      <c r="S335" s="126"/>
      <c r="T335" s="126"/>
      <c r="U335" s="126"/>
      <c r="V335" s="126"/>
      <c r="W335" s="126"/>
      <c r="X335" s="126"/>
      <c r="Y335" s="126"/>
      <c r="Z335" s="126"/>
      <c r="AA335" s="126"/>
      <c r="AB335" s="126"/>
      <c r="AC335" s="126"/>
      <c r="AD335" s="126"/>
      <c r="AE335" s="126"/>
      <c r="AF335" s="126"/>
      <c r="AG335" s="126"/>
      <c r="AH335" s="126"/>
      <c r="AI335" s="126" t="s">
        <v>3634</v>
      </c>
    </row>
    <row r="336" spans="1:35" s="19" customFormat="1" ht="76.5" customHeight="1">
      <c r="A336" s="177" t="s">
        <v>1149</v>
      </c>
      <c r="B336" s="153" t="s">
        <v>2411</v>
      </c>
      <c r="C336" s="153" t="s">
        <v>2410</v>
      </c>
      <c r="D336" s="153" t="s">
        <v>2300</v>
      </c>
      <c r="E336" s="170" t="s">
        <v>133</v>
      </c>
      <c r="F336" s="159"/>
      <c r="G336" s="159"/>
      <c r="H336" s="167" t="s">
        <v>2412</v>
      </c>
      <c r="I336" s="37" t="s">
        <v>1858</v>
      </c>
      <c r="J336" s="37" t="s">
        <v>1848</v>
      </c>
      <c r="K336" s="37" t="s">
        <v>2413</v>
      </c>
      <c r="L336" s="37" t="s">
        <v>1850</v>
      </c>
      <c r="M336" s="37" t="s">
        <v>323</v>
      </c>
      <c r="N336" s="37" t="s">
        <v>1</v>
      </c>
      <c r="O336" s="148"/>
      <c r="P336" s="126"/>
      <c r="Q336" s="126"/>
      <c r="R336" s="126"/>
      <c r="S336" s="126"/>
      <c r="T336" s="126"/>
      <c r="U336" s="126"/>
      <c r="V336" s="126"/>
      <c r="W336" s="126"/>
      <c r="X336" s="126" t="s">
        <v>2397</v>
      </c>
      <c r="Y336" s="126"/>
      <c r="Z336" s="126"/>
      <c r="AA336" s="126"/>
      <c r="AB336" s="126"/>
      <c r="AC336" s="126"/>
      <c r="AD336" s="126"/>
      <c r="AE336" s="126"/>
      <c r="AF336" s="126"/>
      <c r="AG336" s="126"/>
      <c r="AH336" s="126"/>
      <c r="AI336" s="126" t="s">
        <v>3634</v>
      </c>
    </row>
    <row r="337" spans="1:35" s="19" customFormat="1" ht="76.5" customHeight="1">
      <c r="A337" s="87" t="s">
        <v>1150</v>
      </c>
      <c r="B337" s="153" t="s">
        <v>2208</v>
      </c>
      <c r="C337" s="153" t="s">
        <v>3028</v>
      </c>
      <c r="D337" s="153" t="s">
        <v>2300</v>
      </c>
      <c r="E337" s="170" t="s">
        <v>1924</v>
      </c>
      <c r="F337" s="159"/>
      <c r="G337" s="159"/>
      <c r="H337" s="167" t="s">
        <v>1968</v>
      </c>
      <c r="I337" s="37" t="s">
        <v>1858</v>
      </c>
      <c r="J337" s="37" t="s">
        <v>1870</v>
      </c>
      <c r="K337" s="37" t="s">
        <v>1844</v>
      </c>
      <c r="L337" s="37" t="s">
        <v>1845</v>
      </c>
      <c r="M337" s="37" t="s">
        <v>1717</v>
      </c>
      <c r="N337" s="37"/>
      <c r="O337" s="148"/>
      <c r="P337" s="126"/>
      <c r="Q337" s="126"/>
      <c r="R337" s="126"/>
      <c r="S337" s="126"/>
      <c r="T337" s="126"/>
      <c r="U337" s="126"/>
      <c r="V337" s="126"/>
      <c r="W337" s="126"/>
      <c r="X337" s="126"/>
      <c r="Y337" s="126"/>
      <c r="Z337" s="126"/>
      <c r="AA337" s="126"/>
      <c r="AB337" s="126"/>
      <c r="AC337" s="126"/>
      <c r="AD337" s="126"/>
      <c r="AE337" s="126"/>
      <c r="AF337" s="126"/>
      <c r="AG337" s="126"/>
      <c r="AH337" s="126"/>
      <c r="AI337" s="126" t="s">
        <v>3634</v>
      </c>
    </row>
    <row r="338" spans="1:35" s="125" customFormat="1" ht="76.5" customHeight="1">
      <c r="A338" s="166" t="s">
        <v>1151</v>
      </c>
      <c r="B338" s="153" t="s">
        <v>2050</v>
      </c>
      <c r="C338" s="153" t="s">
        <v>1370</v>
      </c>
      <c r="D338" s="153" t="s">
        <v>2300</v>
      </c>
      <c r="E338" s="170" t="s">
        <v>1924</v>
      </c>
      <c r="F338" s="159"/>
      <c r="G338" s="159"/>
      <c r="H338" s="167" t="s">
        <v>1371</v>
      </c>
      <c r="I338" s="37" t="s">
        <v>2905</v>
      </c>
      <c r="J338" s="37" t="s">
        <v>1870</v>
      </c>
      <c r="K338" s="37" t="s">
        <v>1844</v>
      </c>
      <c r="L338" s="37" t="s">
        <v>1845</v>
      </c>
      <c r="M338" s="37" t="s">
        <v>323</v>
      </c>
      <c r="N338" s="37"/>
      <c r="O338" s="148"/>
      <c r="P338" s="126"/>
      <c r="Q338" s="126"/>
      <c r="R338" s="126"/>
      <c r="S338" s="126"/>
      <c r="T338" s="126"/>
      <c r="U338" s="126"/>
      <c r="V338" s="126"/>
      <c r="W338" s="126"/>
      <c r="X338" s="126"/>
      <c r="Y338" s="126"/>
      <c r="Z338" s="126"/>
      <c r="AA338" s="126"/>
      <c r="AB338" s="126"/>
      <c r="AC338" s="126"/>
      <c r="AD338" s="126"/>
      <c r="AE338" s="126"/>
      <c r="AF338" s="126"/>
      <c r="AG338" s="126"/>
      <c r="AH338" s="126"/>
      <c r="AI338" s="126" t="s">
        <v>3634</v>
      </c>
    </row>
    <row r="339" spans="1:35" s="125" customFormat="1" ht="76.5" customHeight="1">
      <c r="A339" s="166" t="s">
        <v>1152</v>
      </c>
      <c r="B339" s="153" t="s">
        <v>616</v>
      </c>
      <c r="C339" s="153" t="s">
        <v>673</v>
      </c>
      <c r="D339" s="153" t="s">
        <v>2301</v>
      </c>
      <c r="E339" s="170" t="s">
        <v>1909</v>
      </c>
      <c r="F339" s="159" t="s">
        <v>2507</v>
      </c>
      <c r="G339" s="159" t="s">
        <v>3902</v>
      </c>
      <c r="H339" s="167" t="s">
        <v>1434</v>
      </c>
      <c r="I339" s="37" t="s">
        <v>2905</v>
      </c>
      <c r="J339" s="37" t="s">
        <v>1857</v>
      </c>
      <c r="K339" s="37" t="s">
        <v>1844</v>
      </c>
      <c r="L339" s="37" t="s">
        <v>1845</v>
      </c>
      <c r="M339" s="37" t="s">
        <v>323</v>
      </c>
      <c r="N339" s="37" t="s">
        <v>1</v>
      </c>
      <c r="O339" s="148"/>
      <c r="P339" s="126"/>
      <c r="Q339" s="126"/>
      <c r="R339" s="126"/>
      <c r="S339" s="126" t="s">
        <v>3117</v>
      </c>
      <c r="T339" s="126"/>
      <c r="U339" s="126"/>
      <c r="V339" s="126"/>
      <c r="W339" s="126" t="s">
        <v>1</v>
      </c>
      <c r="X339" s="126"/>
      <c r="Y339" s="126"/>
      <c r="Z339" s="126"/>
      <c r="AA339" s="126"/>
      <c r="AB339" s="126"/>
      <c r="AC339" s="126"/>
      <c r="AD339" s="126"/>
      <c r="AE339" s="126"/>
      <c r="AF339" s="126"/>
      <c r="AG339" s="126"/>
      <c r="AH339" s="126"/>
      <c r="AI339" s="126" t="s">
        <v>3634</v>
      </c>
    </row>
    <row r="340" spans="1:35" s="19" customFormat="1" ht="76.5" customHeight="1">
      <c r="A340" s="87" t="s">
        <v>1153</v>
      </c>
      <c r="B340" s="153" t="s">
        <v>203</v>
      </c>
      <c r="C340" s="153" t="s">
        <v>674</v>
      </c>
      <c r="D340" s="153" t="s">
        <v>2301</v>
      </c>
      <c r="E340" s="170" t="s">
        <v>204</v>
      </c>
      <c r="F340" s="159"/>
      <c r="G340" s="159"/>
      <c r="H340" s="167" t="s">
        <v>1436</v>
      </c>
      <c r="I340" s="37" t="s">
        <v>1858</v>
      </c>
      <c r="J340" s="37" t="s">
        <v>1853</v>
      </c>
      <c r="K340" s="37" t="s">
        <v>1849</v>
      </c>
      <c r="L340" s="37" t="s">
        <v>2334</v>
      </c>
      <c r="M340" s="37" t="s">
        <v>5</v>
      </c>
      <c r="N340" s="37"/>
      <c r="O340" s="148"/>
      <c r="P340" s="126"/>
      <c r="Q340" s="126"/>
      <c r="R340" s="126"/>
      <c r="S340" s="126"/>
      <c r="T340" s="126"/>
      <c r="U340" s="126"/>
      <c r="V340" s="126"/>
      <c r="W340" s="126"/>
      <c r="X340" s="126"/>
      <c r="Y340" s="126"/>
      <c r="Z340" s="126"/>
      <c r="AA340" s="126"/>
      <c r="AB340" s="126"/>
      <c r="AC340" s="126"/>
      <c r="AD340" s="126"/>
      <c r="AE340" s="126"/>
      <c r="AF340" s="126"/>
      <c r="AG340" s="126"/>
      <c r="AH340" s="126"/>
      <c r="AI340" s="126" t="s">
        <v>3634</v>
      </c>
    </row>
    <row r="341" spans="1:35" s="19" customFormat="1" ht="76.5" customHeight="1">
      <c r="A341" s="166" t="s">
        <v>1154</v>
      </c>
      <c r="B341" s="153" t="s">
        <v>83</v>
      </c>
      <c r="C341" s="153" t="s">
        <v>151</v>
      </c>
      <c r="D341" s="153" t="s">
        <v>2301</v>
      </c>
      <c r="E341" s="170" t="s">
        <v>1924</v>
      </c>
      <c r="F341" s="159"/>
      <c r="G341" s="159"/>
      <c r="H341" s="167" t="s">
        <v>1437</v>
      </c>
      <c r="I341" s="37" t="s">
        <v>1858</v>
      </c>
      <c r="J341" s="37" t="s">
        <v>1869</v>
      </c>
      <c r="K341" s="37" t="s">
        <v>1849</v>
      </c>
      <c r="L341" s="37" t="s">
        <v>1845</v>
      </c>
      <c r="M341" s="37" t="s">
        <v>323</v>
      </c>
      <c r="N341" s="37" t="s">
        <v>1</v>
      </c>
      <c r="O341" s="148"/>
      <c r="P341" s="126"/>
      <c r="Q341" s="126" t="s">
        <v>2997</v>
      </c>
      <c r="R341" s="126"/>
      <c r="S341" s="126"/>
      <c r="T341" s="126"/>
      <c r="U341" s="126"/>
      <c r="V341" s="126"/>
      <c r="W341" s="126"/>
      <c r="X341" s="126"/>
      <c r="Y341" s="126"/>
      <c r="Z341" s="126"/>
      <c r="AA341" s="126"/>
      <c r="AB341" s="126"/>
      <c r="AC341" s="126"/>
      <c r="AD341" s="126"/>
      <c r="AE341" s="126"/>
      <c r="AF341" s="126"/>
      <c r="AG341" s="126"/>
      <c r="AH341" s="126"/>
      <c r="AI341" s="126" t="s">
        <v>3634</v>
      </c>
    </row>
    <row r="342" spans="1:35" s="19" customFormat="1" ht="76.5" customHeight="1">
      <c r="A342" s="87" t="s">
        <v>1155</v>
      </c>
      <c r="B342" s="153" t="s">
        <v>2119</v>
      </c>
      <c r="C342" s="153" t="s">
        <v>206</v>
      </c>
      <c r="D342" s="153" t="s">
        <v>2301</v>
      </c>
      <c r="E342" s="170" t="s">
        <v>1925</v>
      </c>
      <c r="F342" s="159"/>
      <c r="G342" s="159"/>
      <c r="H342" s="167" t="s">
        <v>2151</v>
      </c>
      <c r="I342" s="37" t="s">
        <v>2905</v>
      </c>
      <c r="J342" s="37" t="s">
        <v>2986</v>
      </c>
      <c r="K342" s="37" t="s">
        <v>1844</v>
      </c>
      <c r="L342" s="37" t="s">
        <v>2334</v>
      </c>
      <c r="M342" s="37" t="s">
        <v>5</v>
      </c>
      <c r="N342" s="37"/>
      <c r="O342" s="148"/>
      <c r="P342" s="126"/>
      <c r="Q342" s="126"/>
      <c r="R342" s="126"/>
      <c r="S342" s="126"/>
      <c r="T342" s="126"/>
      <c r="U342" s="126"/>
      <c r="V342" s="126"/>
      <c r="W342" s="126"/>
      <c r="X342" s="126"/>
      <c r="Y342" s="126"/>
      <c r="Z342" s="126"/>
      <c r="AA342" s="126"/>
      <c r="AB342" s="126"/>
      <c r="AC342" s="126"/>
      <c r="AD342" s="126"/>
      <c r="AE342" s="126" t="s">
        <v>3129</v>
      </c>
      <c r="AF342" s="126"/>
      <c r="AG342" s="126"/>
      <c r="AH342" s="126"/>
      <c r="AI342" s="126" t="s">
        <v>3634</v>
      </c>
    </row>
    <row r="343" spans="1:35" s="19" customFormat="1" ht="76.5" customHeight="1">
      <c r="A343" s="166" t="s">
        <v>1156</v>
      </c>
      <c r="B343" s="153" t="s">
        <v>1548</v>
      </c>
      <c r="C343" s="153" t="s">
        <v>60</v>
      </c>
      <c r="D343" s="153" t="s">
        <v>2301</v>
      </c>
      <c r="E343" s="170" t="s">
        <v>1925</v>
      </c>
      <c r="F343" s="159"/>
      <c r="G343" s="159"/>
      <c r="H343" s="167" t="s">
        <v>2152</v>
      </c>
      <c r="I343" s="37" t="s">
        <v>2905</v>
      </c>
      <c r="J343" s="37" t="s">
        <v>1869</v>
      </c>
      <c r="K343" s="37" t="s">
        <v>1844</v>
      </c>
      <c r="L343" s="37" t="s">
        <v>1850</v>
      </c>
      <c r="M343" s="37" t="s">
        <v>1717</v>
      </c>
      <c r="N343" s="37" t="s">
        <v>1</v>
      </c>
      <c r="O343" s="148"/>
      <c r="P343" s="126"/>
      <c r="Q343" s="126"/>
      <c r="R343" s="126"/>
      <c r="S343" s="126"/>
      <c r="T343" s="126"/>
      <c r="U343" s="126"/>
      <c r="V343" s="126"/>
      <c r="W343" s="126"/>
      <c r="X343" s="126"/>
      <c r="Y343" s="126"/>
      <c r="Z343" s="126"/>
      <c r="AA343" s="126"/>
      <c r="AB343" s="126"/>
      <c r="AC343" s="126"/>
      <c r="AD343" s="126"/>
      <c r="AE343" s="126"/>
      <c r="AF343" s="126"/>
      <c r="AG343" s="126"/>
      <c r="AH343" s="126"/>
      <c r="AI343" s="126" t="s">
        <v>3634</v>
      </c>
    </row>
    <row r="344" spans="1:35" s="19" customFormat="1" ht="76.5" customHeight="1">
      <c r="A344" s="87" t="s">
        <v>1157</v>
      </c>
      <c r="B344" s="153" t="s">
        <v>304</v>
      </c>
      <c r="C344" s="153" t="s">
        <v>78</v>
      </c>
      <c r="D344" s="153" t="s">
        <v>2300</v>
      </c>
      <c r="E344" s="170" t="s">
        <v>1925</v>
      </c>
      <c r="F344" s="159"/>
      <c r="G344" s="159"/>
      <c r="H344" s="167" t="s">
        <v>1438</v>
      </c>
      <c r="I344" s="37" t="s">
        <v>2905</v>
      </c>
      <c r="J344" s="37" t="s">
        <v>97</v>
      </c>
      <c r="K344" s="37" t="s">
        <v>1844</v>
      </c>
      <c r="L344" s="37" t="s">
        <v>1845</v>
      </c>
      <c r="M344" s="37" t="s">
        <v>1717</v>
      </c>
      <c r="N344" s="37" t="s">
        <v>1</v>
      </c>
      <c r="O344" s="148"/>
      <c r="P344" s="126"/>
      <c r="Q344" s="126"/>
      <c r="R344" s="126"/>
      <c r="S344" s="126"/>
      <c r="T344" s="126"/>
      <c r="U344" s="126"/>
      <c r="V344" s="126"/>
      <c r="W344" s="126"/>
      <c r="X344" s="126"/>
      <c r="Y344" s="126"/>
      <c r="Z344" s="126"/>
      <c r="AA344" s="126"/>
      <c r="AB344" s="126"/>
      <c r="AC344" s="126"/>
      <c r="AD344" s="126"/>
      <c r="AE344" s="126"/>
      <c r="AF344" s="126"/>
      <c r="AG344" s="126"/>
      <c r="AH344" s="126"/>
      <c r="AI344" s="126" t="s">
        <v>3634</v>
      </c>
    </row>
    <row r="345" spans="1:35" s="19" customFormat="1" ht="76.5" customHeight="1">
      <c r="A345" s="177" t="s">
        <v>362</v>
      </c>
      <c r="B345" s="153" t="s">
        <v>2346</v>
      </c>
      <c r="C345" s="153" t="s">
        <v>2345</v>
      </c>
      <c r="D345" s="155" t="s">
        <v>2301</v>
      </c>
      <c r="E345" s="170" t="s">
        <v>1925</v>
      </c>
      <c r="F345" s="159"/>
      <c r="G345" s="159"/>
      <c r="H345" s="167" t="s">
        <v>2347</v>
      </c>
      <c r="I345" s="37" t="s">
        <v>2905</v>
      </c>
      <c r="J345" s="37" t="s">
        <v>1852</v>
      </c>
      <c r="K345" s="37" t="s">
        <v>1844</v>
      </c>
      <c r="L345" s="37" t="s">
        <v>1850</v>
      </c>
      <c r="M345" s="37" t="s">
        <v>323</v>
      </c>
      <c r="N345" s="37" t="s">
        <v>1</v>
      </c>
      <c r="O345" s="148"/>
      <c r="P345" s="126"/>
      <c r="Q345" s="126"/>
      <c r="R345" s="126"/>
      <c r="S345" s="126"/>
      <c r="T345" s="126"/>
      <c r="U345" s="126"/>
      <c r="V345" s="126"/>
      <c r="W345" s="126"/>
      <c r="X345" s="126"/>
      <c r="Y345" s="126"/>
      <c r="Z345" s="126"/>
      <c r="AA345" s="126"/>
      <c r="AB345" s="126"/>
      <c r="AC345" s="126"/>
      <c r="AD345" s="126"/>
      <c r="AE345" s="126"/>
      <c r="AF345" s="126"/>
      <c r="AG345" s="126"/>
      <c r="AH345" s="126"/>
      <c r="AI345" s="126" t="s">
        <v>3634</v>
      </c>
    </row>
    <row r="346" spans="1:35" s="19" customFormat="1" ht="76.5" customHeight="1">
      <c r="A346" s="166" t="s">
        <v>1158</v>
      </c>
      <c r="B346" s="153" t="s">
        <v>617</v>
      </c>
      <c r="C346" s="153" t="s">
        <v>675</v>
      </c>
      <c r="D346" s="153" t="s">
        <v>2301</v>
      </c>
      <c r="E346" s="170" t="s">
        <v>1925</v>
      </c>
      <c r="F346" s="159" t="s">
        <v>2596</v>
      </c>
      <c r="G346" s="159" t="s">
        <v>3120</v>
      </c>
      <c r="H346" s="167" t="s">
        <v>1983</v>
      </c>
      <c r="I346" s="37" t="s">
        <v>2905</v>
      </c>
      <c r="J346" s="37" t="s">
        <v>1859</v>
      </c>
      <c r="K346" s="37" t="s">
        <v>1844</v>
      </c>
      <c r="L346" s="37" t="s">
        <v>1845</v>
      </c>
      <c r="M346" s="37" t="s">
        <v>323</v>
      </c>
      <c r="N346" s="37" t="s">
        <v>1</v>
      </c>
      <c r="O346" s="148"/>
      <c r="P346" s="126"/>
      <c r="Q346" s="126"/>
      <c r="R346" s="126"/>
      <c r="S346" s="126"/>
      <c r="T346" s="126"/>
      <c r="U346" s="126"/>
      <c r="V346" s="126"/>
      <c r="W346" s="126"/>
      <c r="X346" s="126"/>
      <c r="Y346" s="126"/>
      <c r="Z346" s="126"/>
      <c r="AA346" s="126"/>
      <c r="AB346" s="126"/>
      <c r="AC346" s="126"/>
      <c r="AD346" s="126"/>
      <c r="AE346" s="126"/>
      <c r="AF346" s="126"/>
      <c r="AG346" s="126"/>
      <c r="AH346" s="126"/>
      <c r="AI346" s="126" t="s">
        <v>3634</v>
      </c>
    </row>
    <row r="347" spans="1:35" s="19" customFormat="1" ht="76.5" customHeight="1">
      <c r="A347" s="87" t="s">
        <v>1159</v>
      </c>
      <c r="B347" s="153" t="s">
        <v>1839</v>
      </c>
      <c r="C347" s="153" t="s">
        <v>152</v>
      </c>
      <c r="D347" s="153" t="s">
        <v>2300</v>
      </c>
      <c r="E347" s="170" t="s">
        <v>1925</v>
      </c>
      <c r="F347" s="159" t="s">
        <v>2586</v>
      </c>
      <c r="G347" s="159"/>
      <c r="H347" s="167" t="s">
        <v>2141</v>
      </c>
      <c r="I347" s="37" t="s">
        <v>2905</v>
      </c>
      <c r="J347" s="37" t="s">
        <v>1843</v>
      </c>
      <c r="K347" s="37" t="s">
        <v>1844</v>
      </c>
      <c r="L347" s="37" t="s">
        <v>2148</v>
      </c>
      <c r="M347" s="37" t="s">
        <v>1717</v>
      </c>
      <c r="N347" s="37"/>
      <c r="O347" s="148"/>
      <c r="P347" s="126"/>
      <c r="Q347" s="126" t="s">
        <v>1</v>
      </c>
      <c r="R347" s="126"/>
      <c r="S347" s="126"/>
      <c r="T347" s="126"/>
      <c r="U347" s="126"/>
      <c r="V347" s="126"/>
      <c r="W347" s="126" t="s">
        <v>1</v>
      </c>
      <c r="X347" s="126" t="s">
        <v>3574</v>
      </c>
      <c r="Y347" s="126"/>
      <c r="Z347" s="126"/>
      <c r="AA347" s="126"/>
      <c r="AB347" s="126"/>
      <c r="AC347" s="126" t="s">
        <v>2754</v>
      </c>
      <c r="AD347" s="126" t="s">
        <v>3903</v>
      </c>
      <c r="AE347" s="126" t="s">
        <v>2754</v>
      </c>
      <c r="AF347" s="126" t="s">
        <v>2754</v>
      </c>
      <c r="AG347" s="126" t="s">
        <v>3581</v>
      </c>
      <c r="AH347" s="126" t="s">
        <v>1</v>
      </c>
      <c r="AI347" s="126" t="s">
        <v>3634</v>
      </c>
    </row>
    <row r="348" spans="1:35" s="19" customFormat="1" ht="76.5" customHeight="1">
      <c r="A348" s="166" t="s">
        <v>1160</v>
      </c>
      <c r="B348" s="153" t="s">
        <v>3904</v>
      </c>
      <c r="C348" s="153" t="s">
        <v>3905</v>
      </c>
      <c r="D348" s="153" t="s">
        <v>2301</v>
      </c>
      <c r="E348" s="170" t="s">
        <v>3906</v>
      </c>
      <c r="F348" s="159"/>
      <c r="G348" s="159"/>
      <c r="H348" s="167" t="s">
        <v>3907</v>
      </c>
      <c r="I348" s="37" t="s">
        <v>2905</v>
      </c>
      <c r="J348" s="37" t="s">
        <v>2986</v>
      </c>
      <c r="K348" s="37" t="s">
        <v>1844</v>
      </c>
      <c r="L348" s="37" t="s">
        <v>1845</v>
      </c>
      <c r="M348" s="37" t="s">
        <v>5</v>
      </c>
      <c r="N348" s="37"/>
      <c r="O348" s="148"/>
      <c r="P348" s="126"/>
      <c r="Q348" s="126"/>
      <c r="R348" s="126"/>
      <c r="S348" s="126"/>
      <c r="T348" s="126"/>
      <c r="U348" s="126"/>
      <c r="V348" s="126"/>
      <c r="W348" s="126"/>
      <c r="X348" s="126"/>
      <c r="Y348" s="126"/>
      <c r="Z348" s="126"/>
      <c r="AA348" s="126"/>
      <c r="AB348" s="126"/>
      <c r="AC348" s="126"/>
      <c r="AD348" s="126"/>
      <c r="AE348" s="126"/>
      <c r="AF348" s="126"/>
      <c r="AG348" s="126"/>
      <c r="AH348" s="126"/>
      <c r="AI348" s="126" t="s">
        <v>3634</v>
      </c>
    </row>
    <row r="349" spans="1:35" s="19" customFormat="1" ht="76.5" customHeight="1">
      <c r="A349" s="87" t="s">
        <v>1161</v>
      </c>
      <c r="B349" s="153" t="s">
        <v>2015</v>
      </c>
      <c r="C349" s="153" t="s">
        <v>153</v>
      </c>
      <c r="D349" s="153" t="s">
        <v>2301</v>
      </c>
      <c r="E349" s="170" t="s">
        <v>1887</v>
      </c>
      <c r="F349" s="159" t="s">
        <v>2764</v>
      </c>
      <c r="G349" s="159"/>
      <c r="H349" s="167" t="s">
        <v>1984</v>
      </c>
      <c r="I349" s="37" t="s">
        <v>2905</v>
      </c>
      <c r="J349" s="37" t="s">
        <v>97</v>
      </c>
      <c r="K349" s="37" t="s">
        <v>1844</v>
      </c>
      <c r="L349" s="37" t="s">
        <v>1845</v>
      </c>
      <c r="M349" s="37" t="s">
        <v>1717</v>
      </c>
      <c r="N349" s="37" t="s">
        <v>1</v>
      </c>
      <c r="O349" s="148"/>
      <c r="P349" s="126"/>
      <c r="Q349" s="126" t="s">
        <v>1</v>
      </c>
      <c r="R349" s="126"/>
      <c r="S349" s="126"/>
      <c r="T349" s="126"/>
      <c r="U349" s="126"/>
      <c r="V349" s="126"/>
      <c r="W349" s="126"/>
      <c r="X349" s="126" t="s">
        <v>3574</v>
      </c>
      <c r="Y349" s="126"/>
      <c r="Z349" s="126"/>
      <c r="AA349" s="126"/>
      <c r="AB349" s="126"/>
      <c r="AC349" s="126"/>
      <c r="AD349" s="126" t="s">
        <v>3578</v>
      </c>
      <c r="AE349" s="126"/>
      <c r="AF349" s="126"/>
      <c r="AG349" s="126" t="s">
        <v>3848</v>
      </c>
      <c r="AH349" s="126"/>
      <c r="AI349" s="126" t="s">
        <v>3634</v>
      </c>
    </row>
    <row r="350" spans="1:35" s="19" customFormat="1" ht="76.5" customHeight="1">
      <c r="A350" s="166" t="s">
        <v>1162</v>
      </c>
      <c r="B350" s="153" t="s">
        <v>305</v>
      </c>
      <c r="C350" s="153" t="s">
        <v>79</v>
      </c>
      <c r="D350" s="153" t="s">
        <v>2300</v>
      </c>
      <c r="E350" s="170" t="s">
        <v>1925</v>
      </c>
      <c r="F350" s="159"/>
      <c r="G350" s="159"/>
      <c r="H350" s="167" t="s">
        <v>1439</v>
      </c>
      <c r="I350" s="37" t="s">
        <v>2905</v>
      </c>
      <c r="J350" s="37" t="s">
        <v>97</v>
      </c>
      <c r="K350" s="37" t="s">
        <v>1844</v>
      </c>
      <c r="L350" s="37" t="s">
        <v>1845</v>
      </c>
      <c r="M350" s="37" t="s">
        <v>1717</v>
      </c>
      <c r="N350" s="37" t="s">
        <v>1</v>
      </c>
      <c r="O350" s="148"/>
      <c r="P350" s="126"/>
      <c r="Q350" s="126"/>
      <c r="R350" s="126"/>
      <c r="S350" s="126"/>
      <c r="T350" s="126"/>
      <c r="U350" s="126"/>
      <c r="V350" s="126"/>
      <c r="W350" s="126"/>
      <c r="X350" s="126" t="s">
        <v>3574</v>
      </c>
      <c r="Y350" s="126"/>
      <c r="Z350" s="126"/>
      <c r="AA350" s="126"/>
      <c r="AB350" s="126"/>
      <c r="AC350" s="126"/>
      <c r="AD350" s="126"/>
      <c r="AE350" s="126"/>
      <c r="AF350" s="126"/>
      <c r="AG350" s="126"/>
      <c r="AH350" s="126"/>
      <c r="AI350" s="126" t="s">
        <v>3634</v>
      </c>
    </row>
    <row r="351" spans="1:35" s="19" customFormat="1" ht="76.5" customHeight="1">
      <c r="A351" s="166" t="s">
        <v>1163</v>
      </c>
      <c r="B351" s="153" t="s">
        <v>306</v>
      </c>
      <c r="C351" s="153" t="s">
        <v>154</v>
      </c>
      <c r="D351" s="153" t="s">
        <v>2301</v>
      </c>
      <c r="E351" s="170" t="s">
        <v>1925</v>
      </c>
      <c r="F351" s="159"/>
      <c r="G351" s="159"/>
      <c r="H351" s="167" t="s">
        <v>3260</v>
      </c>
      <c r="I351" s="37" t="s">
        <v>2905</v>
      </c>
      <c r="J351" s="37" t="s">
        <v>1869</v>
      </c>
      <c r="K351" s="37" t="s">
        <v>1844</v>
      </c>
      <c r="L351" s="37" t="s">
        <v>2134</v>
      </c>
      <c r="M351" s="37" t="s">
        <v>1717</v>
      </c>
      <c r="N351" s="37" t="s">
        <v>1</v>
      </c>
      <c r="O351" s="148"/>
      <c r="P351" s="126"/>
      <c r="Q351" s="126" t="s">
        <v>3908</v>
      </c>
      <c r="R351" s="126" t="s">
        <v>3908</v>
      </c>
      <c r="S351" s="126"/>
      <c r="T351" s="126"/>
      <c r="U351" s="126"/>
      <c r="V351" s="126"/>
      <c r="W351" s="126"/>
      <c r="X351" s="126"/>
      <c r="Y351" s="126"/>
      <c r="Z351" s="126"/>
      <c r="AA351" s="126"/>
      <c r="AB351" s="126"/>
      <c r="AC351" s="126" t="s">
        <v>1</v>
      </c>
      <c r="AD351" s="126" t="s">
        <v>3769</v>
      </c>
      <c r="AE351" s="126"/>
      <c r="AF351" s="126" t="s">
        <v>3012</v>
      </c>
      <c r="AG351" s="126" t="s">
        <v>3579</v>
      </c>
      <c r="AH351" s="126" t="s">
        <v>1</v>
      </c>
      <c r="AI351" s="126" t="s">
        <v>3634</v>
      </c>
    </row>
    <row r="352" spans="1:35" s="19" customFormat="1" ht="76.5" customHeight="1">
      <c r="A352" s="166" t="s">
        <v>1164</v>
      </c>
      <c r="B352" s="153" t="s">
        <v>830</v>
      </c>
      <c r="C352" s="153" t="s">
        <v>1062</v>
      </c>
      <c r="D352" s="153" t="s">
        <v>2300</v>
      </c>
      <c r="E352" s="170" t="s">
        <v>1602</v>
      </c>
      <c r="F352" s="159" t="s">
        <v>2696</v>
      </c>
      <c r="G352" s="159"/>
      <c r="H352" s="167" t="s">
        <v>831</v>
      </c>
      <c r="I352" s="37" t="s">
        <v>1858</v>
      </c>
      <c r="J352" s="37" t="s">
        <v>1848</v>
      </c>
      <c r="K352" s="37" t="s">
        <v>1844</v>
      </c>
      <c r="L352" s="37" t="s">
        <v>1850</v>
      </c>
      <c r="M352" s="37" t="s">
        <v>323</v>
      </c>
      <c r="N352" s="37"/>
      <c r="O352" s="148"/>
      <c r="P352" s="126"/>
      <c r="Q352" s="126"/>
      <c r="R352" s="126"/>
      <c r="S352" s="126"/>
      <c r="T352" s="126"/>
      <c r="U352" s="126"/>
      <c r="V352" s="126"/>
      <c r="W352" s="126"/>
      <c r="X352" s="126"/>
      <c r="Y352" s="126"/>
      <c r="Z352" s="126"/>
      <c r="AA352" s="126"/>
      <c r="AB352" s="126"/>
      <c r="AC352" s="126"/>
      <c r="AD352" s="126"/>
      <c r="AE352" s="126"/>
      <c r="AF352" s="126"/>
      <c r="AG352" s="126"/>
      <c r="AH352" s="126"/>
      <c r="AI352" s="126" t="s">
        <v>3634</v>
      </c>
    </row>
    <row r="353" spans="1:35" s="19" customFormat="1" ht="76.5" customHeight="1">
      <c r="A353" s="166" t="s">
        <v>1165</v>
      </c>
      <c r="B353" s="153" t="s">
        <v>2429</v>
      </c>
      <c r="C353" s="153" t="s">
        <v>2428</v>
      </c>
      <c r="D353" s="153" t="s">
        <v>2300</v>
      </c>
      <c r="E353" s="170" t="s">
        <v>1602</v>
      </c>
      <c r="F353" s="159" t="s">
        <v>2676</v>
      </c>
      <c r="G353" s="159"/>
      <c r="H353" s="167" t="s">
        <v>2430</v>
      </c>
      <c r="I353" s="37" t="s">
        <v>1858</v>
      </c>
      <c r="J353" s="37" t="s">
        <v>1848</v>
      </c>
      <c r="K353" s="37" t="s">
        <v>1849</v>
      </c>
      <c r="L353" s="37" t="s">
        <v>1850</v>
      </c>
      <c r="M353" s="37" t="s">
        <v>323</v>
      </c>
      <c r="N353" s="37" t="s">
        <v>1</v>
      </c>
      <c r="O353" s="148"/>
      <c r="P353" s="126"/>
      <c r="Q353" s="126"/>
      <c r="R353" s="126"/>
      <c r="S353" s="126"/>
      <c r="T353" s="126"/>
      <c r="U353" s="126"/>
      <c r="V353" s="126"/>
      <c r="W353" s="126"/>
      <c r="X353" s="126"/>
      <c r="Y353" s="126"/>
      <c r="Z353" s="126"/>
      <c r="AA353" s="126"/>
      <c r="AB353" s="126"/>
      <c r="AC353" s="126"/>
      <c r="AD353" s="126"/>
      <c r="AE353" s="126"/>
      <c r="AF353" s="126"/>
      <c r="AG353" s="126"/>
      <c r="AH353" s="126"/>
      <c r="AI353" s="126" t="s">
        <v>3634</v>
      </c>
    </row>
    <row r="354" spans="1:35" s="19" customFormat="1" ht="76.5" customHeight="1">
      <c r="A354" s="166" t="s">
        <v>1166</v>
      </c>
      <c r="B354" s="153" t="s">
        <v>832</v>
      </c>
      <c r="C354" s="153" t="s">
        <v>1294</v>
      </c>
      <c r="D354" s="153" t="s">
        <v>2301</v>
      </c>
      <c r="E354" s="170" t="s">
        <v>1909</v>
      </c>
      <c r="F354" s="159" t="s">
        <v>2488</v>
      </c>
      <c r="G354" s="159"/>
      <c r="H354" s="167" t="s">
        <v>1770</v>
      </c>
      <c r="I354" s="37" t="s">
        <v>1846</v>
      </c>
      <c r="J354" s="37" t="s">
        <v>1848</v>
      </c>
      <c r="K354" s="37" t="s">
        <v>1844</v>
      </c>
      <c r="L354" s="37" t="s">
        <v>1850</v>
      </c>
      <c r="M354" s="37" t="s">
        <v>323</v>
      </c>
      <c r="N354" s="37" t="s">
        <v>1</v>
      </c>
      <c r="O354" s="148"/>
      <c r="P354" s="126"/>
      <c r="Q354" s="126"/>
      <c r="R354" s="126"/>
      <c r="S354" s="126"/>
      <c r="T354" s="126"/>
      <c r="U354" s="126"/>
      <c r="V354" s="126"/>
      <c r="W354" s="126" t="s">
        <v>1</v>
      </c>
      <c r="X354" s="126" t="s">
        <v>2397</v>
      </c>
      <c r="Y354" s="126"/>
      <c r="Z354" s="126"/>
      <c r="AA354" s="126"/>
      <c r="AB354" s="126" t="s">
        <v>1</v>
      </c>
      <c r="AC354" s="126"/>
      <c r="AD354" s="126"/>
      <c r="AE354" s="126"/>
      <c r="AF354" s="126"/>
      <c r="AG354" s="126"/>
      <c r="AH354" s="126"/>
      <c r="AI354" s="126" t="s">
        <v>3634</v>
      </c>
    </row>
    <row r="355" spans="1:35" s="19" customFormat="1" ht="76.5" customHeight="1">
      <c r="A355" s="166" t="s">
        <v>1167</v>
      </c>
      <c r="B355" s="153" t="s">
        <v>833</v>
      </c>
      <c r="C355" s="153" t="s">
        <v>1295</v>
      </c>
      <c r="D355" s="153" t="s">
        <v>2300</v>
      </c>
      <c r="E355" s="170" t="s">
        <v>1602</v>
      </c>
      <c r="F355" s="159" t="s">
        <v>2674</v>
      </c>
      <c r="G355" s="159"/>
      <c r="H355" s="167" t="s">
        <v>1999</v>
      </c>
      <c r="I355" s="37" t="s">
        <v>1858</v>
      </c>
      <c r="J355" s="37" t="s">
        <v>1859</v>
      </c>
      <c r="K355" s="37" t="s">
        <v>1849</v>
      </c>
      <c r="L355" s="37" t="s">
        <v>1850</v>
      </c>
      <c r="M355" s="37" t="s">
        <v>323</v>
      </c>
      <c r="N355" s="37" t="s">
        <v>1</v>
      </c>
      <c r="O355" s="148"/>
      <c r="P355" s="126"/>
      <c r="Q355" s="126"/>
      <c r="R355" s="126"/>
      <c r="S355" s="126"/>
      <c r="T355" s="126"/>
      <c r="U355" s="126"/>
      <c r="V355" s="126"/>
      <c r="W355" s="126"/>
      <c r="X355" s="126"/>
      <c r="Y355" s="126"/>
      <c r="Z355" s="126"/>
      <c r="AA355" s="126"/>
      <c r="AB355" s="126"/>
      <c r="AC355" s="126"/>
      <c r="AD355" s="126"/>
      <c r="AE355" s="126"/>
      <c r="AF355" s="126"/>
      <c r="AG355" s="126"/>
      <c r="AH355" s="126"/>
      <c r="AI355" s="126" t="s">
        <v>3634</v>
      </c>
    </row>
    <row r="356" spans="1:35" s="19" customFormat="1" ht="76.5" customHeight="1">
      <c r="A356" s="166" t="s">
        <v>363</v>
      </c>
      <c r="B356" s="153" t="s">
        <v>2785</v>
      </c>
      <c r="C356" s="153" t="s">
        <v>2431</v>
      </c>
      <c r="D356" s="155" t="s">
        <v>2301</v>
      </c>
      <c r="E356" s="170" t="s">
        <v>1900</v>
      </c>
      <c r="F356" s="159" t="s">
        <v>2504</v>
      </c>
      <c r="G356" s="159"/>
      <c r="H356" s="167" t="s">
        <v>933</v>
      </c>
      <c r="I356" s="37" t="s">
        <v>2899</v>
      </c>
      <c r="J356" s="37" t="s">
        <v>1860</v>
      </c>
      <c r="K356" s="37" t="s">
        <v>1849</v>
      </c>
      <c r="L356" s="37" t="s">
        <v>1850</v>
      </c>
      <c r="M356" s="37" t="s">
        <v>1717</v>
      </c>
      <c r="N356" s="37"/>
      <c r="O356" s="148"/>
      <c r="P356" s="126"/>
      <c r="Q356" s="126"/>
      <c r="R356" s="126"/>
      <c r="S356" s="126"/>
      <c r="T356" s="126"/>
      <c r="U356" s="126"/>
      <c r="V356" s="126"/>
      <c r="W356" s="126" t="s">
        <v>1</v>
      </c>
      <c r="X356" s="126"/>
      <c r="Y356" s="126"/>
      <c r="Z356" s="126" t="s">
        <v>2784</v>
      </c>
      <c r="AA356" s="126"/>
      <c r="AB356" s="126"/>
      <c r="AC356" s="126"/>
      <c r="AD356" s="126"/>
      <c r="AE356" s="126"/>
      <c r="AF356" s="126"/>
      <c r="AG356" s="126"/>
      <c r="AH356" s="126"/>
      <c r="AI356" s="126" t="s">
        <v>3634</v>
      </c>
    </row>
    <row r="357" spans="1:35" s="19" customFormat="1" ht="76.5" customHeight="1">
      <c r="A357" s="166" t="s">
        <v>1168</v>
      </c>
      <c r="B357" s="153" t="s">
        <v>1570</v>
      </c>
      <c r="C357" s="153" t="s">
        <v>1296</v>
      </c>
      <c r="D357" s="153" t="s">
        <v>2300</v>
      </c>
      <c r="E357" s="170" t="s">
        <v>1602</v>
      </c>
      <c r="F357" s="159" t="s">
        <v>2679</v>
      </c>
      <c r="G357" s="159"/>
      <c r="H357" s="167" t="s">
        <v>2336</v>
      </c>
      <c r="I357" s="37" t="s">
        <v>1858</v>
      </c>
      <c r="J357" s="37" t="s">
        <v>1859</v>
      </c>
      <c r="K357" s="37" t="s">
        <v>1849</v>
      </c>
      <c r="L357" s="37" t="s">
        <v>1850</v>
      </c>
      <c r="M357" s="37" t="s">
        <v>323</v>
      </c>
      <c r="N357" s="37"/>
      <c r="O357" s="148"/>
      <c r="P357" s="126"/>
      <c r="Q357" s="126"/>
      <c r="R357" s="126"/>
      <c r="S357" s="126"/>
      <c r="T357" s="126"/>
      <c r="U357" s="126"/>
      <c r="V357" s="126"/>
      <c r="W357" s="126"/>
      <c r="X357" s="126"/>
      <c r="Y357" s="126"/>
      <c r="Z357" s="126"/>
      <c r="AA357" s="126"/>
      <c r="AB357" s="126"/>
      <c r="AC357" s="126"/>
      <c r="AD357" s="126"/>
      <c r="AE357" s="126"/>
      <c r="AF357" s="126"/>
      <c r="AG357" s="126"/>
      <c r="AH357" s="126"/>
      <c r="AI357" s="126" t="s">
        <v>3634</v>
      </c>
    </row>
    <row r="358" spans="1:35" s="19" customFormat="1" ht="76.5" customHeight="1">
      <c r="A358" s="166" t="s">
        <v>1169</v>
      </c>
      <c r="B358" s="153" t="s">
        <v>834</v>
      </c>
      <c r="C358" s="153" t="s">
        <v>1297</v>
      </c>
      <c r="D358" s="153" t="s">
        <v>2300</v>
      </c>
      <c r="E358" s="170" t="s">
        <v>1602</v>
      </c>
      <c r="F358" s="159" t="s">
        <v>2678</v>
      </c>
      <c r="G358" s="159"/>
      <c r="H358" s="167" t="s">
        <v>2335</v>
      </c>
      <c r="I358" s="37" t="s">
        <v>1858</v>
      </c>
      <c r="J358" s="37" t="s">
        <v>1859</v>
      </c>
      <c r="K358" s="37" t="s">
        <v>1849</v>
      </c>
      <c r="L358" s="37" t="s">
        <v>1850</v>
      </c>
      <c r="M358" s="37" t="s">
        <v>323</v>
      </c>
      <c r="N358" s="37"/>
      <c r="O358" s="148"/>
      <c r="P358" s="126"/>
      <c r="Q358" s="126"/>
      <c r="R358" s="126"/>
      <c r="S358" s="126"/>
      <c r="T358" s="126"/>
      <c r="U358" s="126"/>
      <c r="V358" s="126"/>
      <c r="W358" s="126"/>
      <c r="X358" s="126"/>
      <c r="Y358" s="126"/>
      <c r="Z358" s="126"/>
      <c r="AA358" s="126"/>
      <c r="AB358" s="126"/>
      <c r="AC358" s="126"/>
      <c r="AD358" s="126"/>
      <c r="AE358" s="126"/>
      <c r="AF358" s="126"/>
      <c r="AG358" s="126"/>
      <c r="AH358" s="126"/>
      <c r="AI358" s="126" t="s">
        <v>3634</v>
      </c>
    </row>
    <row r="359" spans="1:35" s="19" customFormat="1" ht="76.5" customHeight="1">
      <c r="A359" s="166" t="s">
        <v>1170</v>
      </c>
      <c r="B359" s="153" t="s">
        <v>2194</v>
      </c>
      <c r="C359" s="153" t="s">
        <v>676</v>
      </c>
      <c r="D359" s="153" t="s">
        <v>2300</v>
      </c>
      <c r="E359" s="170" t="s">
        <v>1616</v>
      </c>
      <c r="F359" s="159"/>
      <c r="G359" s="159"/>
      <c r="H359" s="167" t="s">
        <v>1441</v>
      </c>
      <c r="I359" s="37" t="s">
        <v>1858</v>
      </c>
      <c r="J359" s="37" t="s">
        <v>1855</v>
      </c>
      <c r="K359" s="37" t="s">
        <v>1849</v>
      </c>
      <c r="L359" s="37" t="s">
        <v>1854</v>
      </c>
      <c r="M359" s="37" t="s">
        <v>1717</v>
      </c>
      <c r="N359" s="37"/>
      <c r="O359" s="148"/>
      <c r="P359" s="126"/>
      <c r="Q359" s="126"/>
      <c r="R359" s="126"/>
      <c r="S359" s="126"/>
      <c r="T359" s="126"/>
      <c r="U359" s="126"/>
      <c r="V359" s="126"/>
      <c r="W359" s="126"/>
      <c r="X359" s="126" t="s">
        <v>2341</v>
      </c>
      <c r="Y359" s="126" t="s">
        <v>1</v>
      </c>
      <c r="Z359" s="126" t="s">
        <v>1</v>
      </c>
      <c r="AA359" s="126"/>
      <c r="AB359" s="126" t="s">
        <v>1</v>
      </c>
      <c r="AC359" s="126"/>
      <c r="AD359" s="126"/>
      <c r="AE359" s="126"/>
      <c r="AF359" s="126"/>
      <c r="AG359" s="126"/>
      <c r="AH359" s="126"/>
      <c r="AI359" s="126" t="s">
        <v>3634</v>
      </c>
    </row>
    <row r="360" spans="1:35" s="19" customFormat="1" ht="76.5" customHeight="1">
      <c r="A360" s="166" t="s">
        <v>1171</v>
      </c>
      <c r="B360" s="153" t="s">
        <v>2195</v>
      </c>
      <c r="C360" s="153" t="s">
        <v>677</v>
      </c>
      <c r="D360" s="153" t="s">
        <v>2300</v>
      </c>
      <c r="E360" s="170" t="s">
        <v>1616</v>
      </c>
      <c r="F360" s="159"/>
      <c r="G360" s="159"/>
      <c r="H360" s="167" t="s">
        <v>1442</v>
      </c>
      <c r="I360" s="37" t="s">
        <v>1858</v>
      </c>
      <c r="J360" s="37" t="s">
        <v>1855</v>
      </c>
      <c r="K360" s="37" t="s">
        <v>1849</v>
      </c>
      <c r="L360" s="37" t="s">
        <v>1854</v>
      </c>
      <c r="M360" s="37" t="s">
        <v>5</v>
      </c>
      <c r="N360" s="37"/>
      <c r="O360" s="148"/>
      <c r="P360" s="126"/>
      <c r="Q360" s="126"/>
      <c r="R360" s="126"/>
      <c r="S360" s="126"/>
      <c r="T360" s="126"/>
      <c r="U360" s="126"/>
      <c r="V360" s="126"/>
      <c r="W360" s="126"/>
      <c r="X360" s="126" t="s">
        <v>2341</v>
      </c>
      <c r="Y360" s="126"/>
      <c r="Z360" s="126" t="s">
        <v>3145</v>
      </c>
      <c r="AA360" s="126"/>
      <c r="AB360" s="126"/>
      <c r="AC360" s="126"/>
      <c r="AD360" s="126"/>
      <c r="AE360" s="126"/>
      <c r="AF360" s="126"/>
      <c r="AG360" s="126"/>
      <c r="AH360" s="126"/>
      <c r="AI360" s="126" t="s">
        <v>1</v>
      </c>
    </row>
    <row r="361" spans="1:35" s="19" customFormat="1" ht="76.5" customHeight="1">
      <c r="A361" s="166" t="s">
        <v>1172</v>
      </c>
      <c r="B361" s="153" t="s">
        <v>1286</v>
      </c>
      <c r="C361" s="153" t="s">
        <v>1284</v>
      </c>
      <c r="D361" s="153" t="s">
        <v>2300</v>
      </c>
      <c r="E361" s="170" t="s">
        <v>1285</v>
      </c>
      <c r="F361" s="159"/>
      <c r="G361" s="159"/>
      <c r="H361" s="167" t="s">
        <v>1509</v>
      </c>
      <c r="I361" s="37" t="s">
        <v>1874</v>
      </c>
      <c r="J361" s="37" t="s">
        <v>97</v>
      </c>
      <c r="K361" s="37" t="s">
        <v>1868</v>
      </c>
      <c r="L361" s="37" t="s">
        <v>1882</v>
      </c>
      <c r="M361" s="37" t="s">
        <v>5</v>
      </c>
      <c r="N361" s="37"/>
      <c r="O361" s="148"/>
      <c r="P361" s="126"/>
      <c r="Q361" s="126"/>
      <c r="R361" s="126"/>
      <c r="S361" s="126"/>
      <c r="T361" s="126"/>
      <c r="U361" s="126"/>
      <c r="V361" s="126"/>
      <c r="W361" s="126"/>
      <c r="X361" s="126"/>
      <c r="Y361" s="126"/>
      <c r="Z361" s="126"/>
      <c r="AA361" s="126"/>
      <c r="AB361" s="126"/>
      <c r="AC361" s="126"/>
      <c r="AD361" s="126"/>
      <c r="AE361" s="126"/>
      <c r="AF361" s="126"/>
      <c r="AG361" s="126"/>
      <c r="AH361" s="126"/>
      <c r="AI361" s="126" t="s">
        <v>3634</v>
      </c>
    </row>
    <row r="362" spans="1:35" s="19" customFormat="1" ht="76.5" customHeight="1">
      <c r="A362" s="166" t="s">
        <v>1173</v>
      </c>
      <c r="B362" s="153" t="s">
        <v>1290</v>
      </c>
      <c r="C362" s="153" t="s">
        <v>1287</v>
      </c>
      <c r="D362" s="153" t="s">
        <v>2300</v>
      </c>
      <c r="E362" s="170" t="s">
        <v>1285</v>
      </c>
      <c r="F362" s="159"/>
      <c r="G362" s="159"/>
      <c r="H362" s="167" t="s">
        <v>1510</v>
      </c>
      <c r="I362" s="37" t="s">
        <v>1874</v>
      </c>
      <c r="J362" s="37" t="s">
        <v>97</v>
      </c>
      <c r="K362" s="37" t="s">
        <v>1868</v>
      </c>
      <c r="L362" s="37" t="s">
        <v>1882</v>
      </c>
      <c r="M362" s="37" t="s">
        <v>5</v>
      </c>
      <c r="N362" s="37"/>
      <c r="O362" s="148"/>
      <c r="P362" s="126"/>
      <c r="Q362" s="126"/>
      <c r="R362" s="126"/>
      <c r="S362" s="126"/>
      <c r="T362" s="126"/>
      <c r="U362" s="126"/>
      <c r="V362" s="126"/>
      <c r="W362" s="126"/>
      <c r="X362" s="126"/>
      <c r="Y362" s="126"/>
      <c r="Z362" s="126"/>
      <c r="AA362" s="126"/>
      <c r="AB362" s="126"/>
      <c r="AC362" s="126" t="s">
        <v>1</v>
      </c>
      <c r="AD362" s="126"/>
      <c r="AE362" s="126"/>
      <c r="AF362" s="126"/>
      <c r="AG362" s="126"/>
      <c r="AH362" s="126"/>
      <c r="AI362" s="126" t="s">
        <v>3634</v>
      </c>
    </row>
    <row r="363" spans="1:35" s="19" customFormat="1" ht="76.5" customHeight="1">
      <c r="A363" s="166" t="s">
        <v>1174</v>
      </c>
      <c r="B363" s="153" t="s">
        <v>2196</v>
      </c>
      <c r="C363" s="153" t="s">
        <v>1362</v>
      </c>
      <c r="D363" s="153" t="s">
        <v>2301</v>
      </c>
      <c r="E363" s="170" t="s">
        <v>237</v>
      </c>
      <c r="F363" s="159"/>
      <c r="G363" s="159"/>
      <c r="H363" s="167" t="s">
        <v>3261</v>
      </c>
      <c r="I363" s="37" t="s">
        <v>1858</v>
      </c>
      <c r="J363" s="37" t="s">
        <v>1853</v>
      </c>
      <c r="K363" s="37" t="s">
        <v>1844</v>
      </c>
      <c r="L363" s="37" t="s">
        <v>1850</v>
      </c>
      <c r="M363" s="37" t="s">
        <v>323</v>
      </c>
      <c r="N363" s="37"/>
      <c r="O363" s="148"/>
      <c r="P363" s="126"/>
      <c r="Q363" s="126"/>
      <c r="R363" s="126"/>
      <c r="S363" s="126"/>
      <c r="T363" s="126"/>
      <c r="U363" s="126"/>
      <c r="V363" s="126"/>
      <c r="W363" s="126"/>
      <c r="X363" s="126"/>
      <c r="Y363" s="126"/>
      <c r="Z363" s="126" t="s">
        <v>1</v>
      </c>
      <c r="AA363" s="126"/>
      <c r="AB363" s="126"/>
      <c r="AC363" s="126"/>
      <c r="AD363" s="126"/>
      <c r="AE363" s="126"/>
      <c r="AF363" s="126"/>
      <c r="AG363" s="126"/>
      <c r="AH363" s="126"/>
      <c r="AI363" s="126" t="s">
        <v>3634</v>
      </c>
    </row>
    <row r="364" spans="1:35" s="19" customFormat="1" ht="76.5" customHeight="1">
      <c r="A364" s="166" t="s">
        <v>1175</v>
      </c>
      <c r="B364" s="153" t="s">
        <v>2197</v>
      </c>
      <c r="C364" s="153" t="s">
        <v>678</v>
      </c>
      <c r="D364" s="155" t="s">
        <v>2301</v>
      </c>
      <c r="E364" s="170" t="s">
        <v>1616</v>
      </c>
      <c r="F364" s="176"/>
      <c r="G364" s="159"/>
      <c r="H364" s="167" t="s">
        <v>1443</v>
      </c>
      <c r="I364" s="37" t="s">
        <v>1858</v>
      </c>
      <c r="J364" s="37" t="s">
        <v>1853</v>
      </c>
      <c r="K364" s="37" t="s">
        <v>1844</v>
      </c>
      <c r="L364" s="37" t="s">
        <v>2298</v>
      </c>
      <c r="M364" s="37" t="s">
        <v>1717</v>
      </c>
      <c r="N364" s="37"/>
      <c r="O364" s="148"/>
      <c r="P364" s="126"/>
      <c r="Q364" s="126"/>
      <c r="R364" s="126"/>
      <c r="S364" s="126"/>
      <c r="T364" s="126"/>
      <c r="U364" s="126"/>
      <c r="V364" s="126"/>
      <c r="W364" s="126"/>
      <c r="X364" s="126"/>
      <c r="Y364" s="126"/>
      <c r="Z364" s="126"/>
      <c r="AA364" s="126"/>
      <c r="AB364" s="126"/>
      <c r="AC364" s="126"/>
      <c r="AD364" s="126"/>
      <c r="AE364" s="126"/>
      <c r="AF364" s="126"/>
      <c r="AG364" s="126"/>
      <c r="AH364" s="126"/>
      <c r="AI364" s="126" t="s">
        <v>3634</v>
      </c>
    </row>
    <row r="365" spans="1:35" s="19" customFormat="1" ht="76.5" customHeight="1">
      <c r="A365" s="166" t="s">
        <v>1176</v>
      </c>
      <c r="B365" s="153" t="s">
        <v>2200</v>
      </c>
      <c r="C365" s="153" t="s">
        <v>1367</v>
      </c>
      <c r="D365" s="153" t="s">
        <v>2301</v>
      </c>
      <c r="E365" s="170" t="s">
        <v>237</v>
      </c>
      <c r="F365" s="159"/>
      <c r="G365" s="159"/>
      <c r="H365" s="167" t="s">
        <v>1343</v>
      </c>
      <c r="I365" s="37" t="s">
        <v>1858</v>
      </c>
      <c r="J365" s="37" t="s">
        <v>1853</v>
      </c>
      <c r="K365" s="37" t="s">
        <v>1844</v>
      </c>
      <c r="L365" s="37" t="s">
        <v>1850</v>
      </c>
      <c r="M365" s="37" t="s">
        <v>323</v>
      </c>
      <c r="N365" s="37"/>
      <c r="O365" s="148"/>
      <c r="P365" s="126"/>
      <c r="Q365" s="126"/>
      <c r="R365" s="126"/>
      <c r="S365" s="126"/>
      <c r="T365" s="126"/>
      <c r="U365" s="126"/>
      <c r="V365" s="126"/>
      <c r="W365" s="126"/>
      <c r="X365" s="126"/>
      <c r="Y365" s="126"/>
      <c r="Z365" s="126" t="s">
        <v>1</v>
      </c>
      <c r="AA365" s="126" t="s">
        <v>1949</v>
      </c>
      <c r="AB365" s="126"/>
      <c r="AC365" s="126"/>
      <c r="AD365" s="126"/>
      <c r="AE365" s="126"/>
      <c r="AF365" s="126"/>
      <c r="AG365" s="126"/>
      <c r="AH365" s="126"/>
      <c r="AI365" s="126" t="s">
        <v>3634</v>
      </c>
    </row>
    <row r="366" spans="1:35" s="19" customFormat="1" ht="76.5" customHeight="1">
      <c r="A366" s="166" t="s">
        <v>1177</v>
      </c>
      <c r="B366" s="153" t="s">
        <v>2201</v>
      </c>
      <c r="C366" s="153" t="s">
        <v>1366</v>
      </c>
      <c r="D366" s="154" t="s">
        <v>2301</v>
      </c>
      <c r="E366" s="170" t="s">
        <v>237</v>
      </c>
      <c r="F366" s="159"/>
      <c r="G366" s="159"/>
      <c r="H366" s="167" t="s">
        <v>1344</v>
      </c>
      <c r="I366" s="37" t="s">
        <v>1858</v>
      </c>
      <c r="J366" s="37" t="s">
        <v>1853</v>
      </c>
      <c r="K366" s="37" t="s">
        <v>1844</v>
      </c>
      <c r="L366" s="37" t="s">
        <v>1850</v>
      </c>
      <c r="M366" s="37" t="s">
        <v>323</v>
      </c>
      <c r="N366" s="37"/>
      <c r="O366" s="148"/>
      <c r="P366" s="126"/>
      <c r="Q366" s="126"/>
      <c r="R366" s="126"/>
      <c r="S366" s="126"/>
      <c r="T366" s="126"/>
      <c r="U366" s="126"/>
      <c r="V366" s="126"/>
      <c r="W366" s="126"/>
      <c r="X366" s="126"/>
      <c r="Y366" s="126"/>
      <c r="Z366" s="126"/>
      <c r="AA366" s="126" t="s">
        <v>1950</v>
      </c>
      <c r="AB366" s="126"/>
      <c r="AC366" s="126"/>
      <c r="AD366" s="126"/>
      <c r="AE366" s="126"/>
      <c r="AF366" s="126"/>
      <c r="AG366" s="126"/>
      <c r="AH366" s="126"/>
      <c r="AI366" s="126" t="s">
        <v>3634</v>
      </c>
    </row>
    <row r="367" spans="1:35" s="19" customFormat="1" ht="76.5" customHeight="1">
      <c r="A367" s="166" t="s">
        <v>364</v>
      </c>
      <c r="B367" s="153" t="s">
        <v>2198</v>
      </c>
      <c r="C367" s="153" t="s">
        <v>1866</v>
      </c>
      <c r="D367" s="153" t="s">
        <v>2300</v>
      </c>
      <c r="E367" s="170" t="s">
        <v>1616</v>
      </c>
      <c r="F367" s="159"/>
      <c r="G367" s="159"/>
      <c r="H367" s="167" t="s">
        <v>1444</v>
      </c>
      <c r="I367" s="37" t="s">
        <v>1858</v>
      </c>
      <c r="J367" s="37" t="s">
        <v>1843</v>
      </c>
      <c r="K367" s="37" t="s">
        <v>1844</v>
      </c>
      <c r="L367" s="37" t="s">
        <v>1882</v>
      </c>
      <c r="M367" s="37" t="s">
        <v>1717</v>
      </c>
      <c r="N367" s="37"/>
      <c r="O367" s="148"/>
      <c r="P367" s="126"/>
      <c r="Q367" s="126"/>
      <c r="R367" s="126"/>
      <c r="S367" s="126"/>
      <c r="T367" s="126"/>
      <c r="U367" s="126"/>
      <c r="V367" s="126"/>
      <c r="W367" s="126"/>
      <c r="X367" s="126"/>
      <c r="Y367" s="126"/>
      <c r="Z367" s="126" t="s">
        <v>1</v>
      </c>
      <c r="AA367" s="126" t="s">
        <v>3766</v>
      </c>
      <c r="AB367" s="126"/>
      <c r="AC367" s="126"/>
      <c r="AD367" s="126"/>
      <c r="AE367" s="126"/>
      <c r="AF367" s="126"/>
      <c r="AG367" s="126"/>
      <c r="AH367" s="126"/>
      <c r="AI367" s="126" t="s">
        <v>3634</v>
      </c>
    </row>
    <row r="368" spans="1:35" s="19" customFormat="1" ht="76.5" customHeight="1">
      <c r="A368" s="166" t="s">
        <v>1178</v>
      </c>
      <c r="B368" s="153" t="s">
        <v>2199</v>
      </c>
      <c r="C368" s="153" t="s">
        <v>1365</v>
      </c>
      <c r="D368" s="153" t="s">
        <v>2301</v>
      </c>
      <c r="E368" s="170" t="s">
        <v>237</v>
      </c>
      <c r="F368" s="159"/>
      <c r="G368" s="159"/>
      <c r="H368" s="167" t="s">
        <v>3262</v>
      </c>
      <c r="I368" s="37" t="s">
        <v>1858</v>
      </c>
      <c r="J368" s="37" t="s">
        <v>3638</v>
      </c>
      <c r="K368" s="37" t="s">
        <v>1844</v>
      </c>
      <c r="L368" s="37" t="s">
        <v>1850</v>
      </c>
      <c r="M368" s="37" t="s">
        <v>323</v>
      </c>
      <c r="N368" s="37" t="s">
        <v>1</v>
      </c>
      <c r="O368" s="148"/>
      <c r="P368" s="126"/>
      <c r="Q368" s="126"/>
      <c r="R368" s="126"/>
      <c r="S368" s="126"/>
      <c r="T368" s="126"/>
      <c r="U368" s="126"/>
      <c r="V368" s="126"/>
      <c r="W368" s="126"/>
      <c r="X368" s="126"/>
      <c r="Y368" s="126"/>
      <c r="Z368" s="126" t="s">
        <v>1</v>
      </c>
      <c r="AA368" s="126"/>
      <c r="AB368" s="126"/>
      <c r="AC368" s="126"/>
      <c r="AD368" s="126"/>
      <c r="AE368" s="126"/>
      <c r="AF368" s="126"/>
      <c r="AG368" s="126"/>
      <c r="AH368" s="126"/>
      <c r="AI368" s="126" t="s">
        <v>3634</v>
      </c>
    </row>
    <row r="369" spans="1:35" s="19" customFormat="1" ht="76.5" customHeight="1">
      <c r="A369" s="166" t="s">
        <v>1179</v>
      </c>
      <c r="B369" s="153" t="s">
        <v>3026</v>
      </c>
      <c r="C369" s="153" t="s">
        <v>1346</v>
      </c>
      <c r="D369" s="153" t="s">
        <v>2301</v>
      </c>
      <c r="E369" s="170" t="s">
        <v>237</v>
      </c>
      <c r="F369" s="159"/>
      <c r="G369" s="159"/>
      <c r="H369" s="167" t="s">
        <v>1345</v>
      </c>
      <c r="I369" s="37" t="s">
        <v>1858</v>
      </c>
      <c r="J369" s="37" t="s">
        <v>3638</v>
      </c>
      <c r="K369" s="37" t="s">
        <v>1844</v>
      </c>
      <c r="L369" s="37" t="s">
        <v>1850</v>
      </c>
      <c r="M369" s="37" t="s">
        <v>323</v>
      </c>
      <c r="N369" s="37" t="s">
        <v>1</v>
      </c>
      <c r="O369" s="148"/>
      <c r="P369" s="126"/>
      <c r="Q369" s="126"/>
      <c r="R369" s="126"/>
      <c r="S369" s="126"/>
      <c r="T369" s="126"/>
      <c r="U369" s="126"/>
      <c r="V369" s="126"/>
      <c r="W369" s="126"/>
      <c r="X369" s="126"/>
      <c r="Y369" s="126"/>
      <c r="Z369" s="126"/>
      <c r="AA369" s="126" t="s">
        <v>1951</v>
      </c>
      <c r="AB369" s="126"/>
      <c r="AC369" s="126"/>
      <c r="AD369" s="126"/>
      <c r="AE369" s="126"/>
      <c r="AF369" s="126"/>
      <c r="AG369" s="126"/>
      <c r="AH369" s="126"/>
      <c r="AI369" s="126" t="s">
        <v>3634</v>
      </c>
    </row>
    <row r="370" spans="1:35" s="19" customFormat="1" ht="76.5" customHeight="1">
      <c r="A370" s="166" t="s">
        <v>1180</v>
      </c>
      <c r="B370" s="153" t="s">
        <v>2987</v>
      </c>
      <c r="C370" s="153" t="s">
        <v>1348</v>
      </c>
      <c r="D370" s="155" t="s">
        <v>2301</v>
      </c>
      <c r="E370" s="170" t="s">
        <v>237</v>
      </c>
      <c r="F370" s="159"/>
      <c r="G370" s="159"/>
      <c r="H370" s="167" t="s">
        <v>1349</v>
      </c>
      <c r="I370" s="37" t="s">
        <v>1858</v>
      </c>
      <c r="J370" s="37" t="s">
        <v>3638</v>
      </c>
      <c r="K370" s="37" t="s">
        <v>1844</v>
      </c>
      <c r="L370" s="37" t="s">
        <v>1850</v>
      </c>
      <c r="M370" s="37" t="s">
        <v>323</v>
      </c>
      <c r="N370" s="37" t="s">
        <v>1</v>
      </c>
      <c r="O370" s="148"/>
      <c r="P370" s="126"/>
      <c r="Q370" s="126"/>
      <c r="R370" s="126"/>
      <c r="S370" s="126"/>
      <c r="T370" s="126"/>
      <c r="U370" s="126"/>
      <c r="V370" s="126"/>
      <c r="W370" s="126"/>
      <c r="X370" s="126"/>
      <c r="Y370" s="126"/>
      <c r="Z370" s="126" t="s">
        <v>1</v>
      </c>
      <c r="AA370" s="126" t="s">
        <v>1952</v>
      </c>
      <c r="AB370" s="126"/>
      <c r="AC370" s="126"/>
      <c r="AD370" s="126"/>
      <c r="AE370" s="126"/>
      <c r="AF370" s="126"/>
      <c r="AG370" s="126"/>
      <c r="AH370" s="126"/>
      <c r="AI370" s="126" t="s">
        <v>3634</v>
      </c>
    </row>
    <row r="371" spans="1:35" s="19" customFormat="1" ht="76.5" customHeight="1">
      <c r="A371" s="166" t="s">
        <v>1181</v>
      </c>
      <c r="B371" s="153" t="s">
        <v>835</v>
      </c>
      <c r="C371" s="153" t="s">
        <v>1298</v>
      </c>
      <c r="D371" s="153" t="s">
        <v>2301</v>
      </c>
      <c r="E371" s="170" t="s">
        <v>1634</v>
      </c>
      <c r="F371" s="159" t="s">
        <v>2630</v>
      </c>
      <c r="G371" s="159"/>
      <c r="H371" s="167" t="s">
        <v>836</v>
      </c>
      <c r="I371" s="37" t="s">
        <v>1846</v>
      </c>
      <c r="J371" s="37" t="s">
        <v>1863</v>
      </c>
      <c r="K371" s="37" t="s">
        <v>1849</v>
      </c>
      <c r="L371" s="37" t="s">
        <v>1845</v>
      </c>
      <c r="M371" s="37" t="s">
        <v>1717</v>
      </c>
      <c r="N371" s="37" t="s">
        <v>1</v>
      </c>
      <c r="O371" s="148"/>
      <c r="P371" s="126"/>
      <c r="Q371" s="126"/>
      <c r="R371" s="126"/>
      <c r="S371" s="126"/>
      <c r="T371" s="126"/>
      <c r="U371" s="126"/>
      <c r="V371" s="126"/>
      <c r="W371" s="126"/>
      <c r="X371" s="126"/>
      <c r="Y371" s="126"/>
      <c r="Z371" s="126"/>
      <c r="AA371" s="126"/>
      <c r="AB371" s="126"/>
      <c r="AC371" s="126"/>
      <c r="AD371" s="126"/>
      <c r="AE371" s="126"/>
      <c r="AF371" s="126"/>
      <c r="AG371" s="126"/>
      <c r="AH371" s="126"/>
      <c r="AI371" s="126" t="s">
        <v>3634</v>
      </c>
    </row>
    <row r="372" spans="1:35" s="19" customFormat="1" ht="76.5" customHeight="1">
      <c r="A372" s="177" t="s">
        <v>1182</v>
      </c>
      <c r="B372" s="153" t="s">
        <v>837</v>
      </c>
      <c r="C372" s="153" t="s">
        <v>1299</v>
      </c>
      <c r="D372" s="155" t="s">
        <v>2301</v>
      </c>
      <c r="E372" s="170" t="s">
        <v>1634</v>
      </c>
      <c r="F372" s="159"/>
      <c r="G372" s="159"/>
      <c r="H372" s="167" t="s">
        <v>838</v>
      </c>
      <c r="I372" s="173" t="s">
        <v>1846</v>
      </c>
      <c r="J372" s="37" t="s">
        <v>1863</v>
      </c>
      <c r="K372" s="37" t="s">
        <v>1844</v>
      </c>
      <c r="L372" s="37" t="s">
        <v>1850</v>
      </c>
      <c r="M372" s="37" t="s">
        <v>1717</v>
      </c>
      <c r="N372" s="37" t="s">
        <v>1</v>
      </c>
      <c r="O372" s="148"/>
      <c r="P372" s="126"/>
      <c r="Q372" s="126"/>
      <c r="R372" s="126"/>
      <c r="S372" s="126"/>
      <c r="T372" s="126"/>
      <c r="U372" s="126"/>
      <c r="V372" s="126"/>
      <c r="W372" s="126"/>
      <c r="X372" s="126"/>
      <c r="Y372" s="126"/>
      <c r="Z372" s="126"/>
      <c r="AA372" s="126"/>
      <c r="AB372" s="126"/>
      <c r="AC372" s="126"/>
      <c r="AD372" s="126"/>
      <c r="AE372" s="126"/>
      <c r="AF372" s="126"/>
      <c r="AG372" s="126"/>
      <c r="AH372" s="126"/>
      <c r="AI372" s="126" t="s">
        <v>3634</v>
      </c>
    </row>
    <row r="373" spans="1:35" s="19" customFormat="1" ht="76.5" customHeight="1">
      <c r="A373" s="166" t="s">
        <v>1183</v>
      </c>
      <c r="B373" s="153" t="s">
        <v>2202</v>
      </c>
      <c r="C373" s="153" t="s">
        <v>679</v>
      </c>
      <c r="D373" s="153" t="s">
        <v>2300</v>
      </c>
      <c r="E373" s="170" t="s">
        <v>1924</v>
      </c>
      <c r="F373" s="159"/>
      <c r="G373" s="159"/>
      <c r="H373" s="167" t="s">
        <v>1445</v>
      </c>
      <c r="I373" s="37" t="s">
        <v>1858</v>
      </c>
      <c r="J373" s="37" t="s">
        <v>1859</v>
      </c>
      <c r="K373" s="37" t="s">
        <v>1849</v>
      </c>
      <c r="L373" s="37" t="s">
        <v>1882</v>
      </c>
      <c r="M373" s="37" t="s">
        <v>323</v>
      </c>
      <c r="N373" s="37"/>
      <c r="O373" s="148"/>
      <c r="P373" s="126"/>
      <c r="Q373" s="126"/>
      <c r="R373" s="126"/>
      <c r="S373" s="126"/>
      <c r="T373" s="126"/>
      <c r="U373" s="126"/>
      <c r="V373" s="126"/>
      <c r="W373" s="126"/>
      <c r="X373" s="126"/>
      <c r="Y373" s="126" t="s">
        <v>1</v>
      </c>
      <c r="Z373" s="126" t="s">
        <v>3149</v>
      </c>
      <c r="AA373" s="126"/>
      <c r="AB373" s="126"/>
      <c r="AC373" s="126"/>
      <c r="AD373" s="126"/>
      <c r="AE373" s="126"/>
      <c r="AF373" s="126"/>
      <c r="AG373" s="126"/>
      <c r="AH373" s="126"/>
      <c r="AI373" s="126" t="s">
        <v>3634</v>
      </c>
    </row>
    <row r="374" spans="1:35" s="19" customFormat="1" ht="76.5" customHeight="1">
      <c r="A374" s="166" t="s">
        <v>1184</v>
      </c>
      <c r="B374" s="153" t="s">
        <v>2290</v>
      </c>
      <c r="C374" s="153" t="s">
        <v>680</v>
      </c>
      <c r="D374" s="155" t="s">
        <v>2300</v>
      </c>
      <c r="E374" s="170" t="s">
        <v>1924</v>
      </c>
      <c r="F374" s="159"/>
      <c r="G374" s="159"/>
      <c r="H374" s="167" t="s">
        <v>1446</v>
      </c>
      <c r="I374" s="37" t="s">
        <v>1858</v>
      </c>
      <c r="J374" s="37" t="s">
        <v>1859</v>
      </c>
      <c r="K374" s="37" t="s">
        <v>1849</v>
      </c>
      <c r="L374" s="37" t="s">
        <v>1882</v>
      </c>
      <c r="M374" s="37" t="s">
        <v>323</v>
      </c>
      <c r="N374" s="37"/>
      <c r="O374" s="148"/>
      <c r="P374" s="126"/>
      <c r="Q374" s="126"/>
      <c r="R374" s="126"/>
      <c r="S374" s="126"/>
      <c r="T374" s="126"/>
      <c r="U374" s="126"/>
      <c r="V374" s="126"/>
      <c r="W374" s="126"/>
      <c r="X374" s="126"/>
      <c r="Y374" s="126" t="s">
        <v>1</v>
      </c>
      <c r="Z374" s="126" t="s">
        <v>3150</v>
      </c>
      <c r="AA374" s="126"/>
      <c r="AB374" s="126"/>
      <c r="AC374" s="126"/>
      <c r="AD374" s="126"/>
      <c r="AE374" s="126"/>
      <c r="AF374" s="126"/>
      <c r="AG374" s="126"/>
      <c r="AH374" s="126"/>
      <c r="AI374" s="126" t="s">
        <v>3634</v>
      </c>
    </row>
    <row r="375" spans="1:35" s="19" customFormat="1" ht="76.5" customHeight="1">
      <c r="A375" s="166" t="s">
        <v>1185</v>
      </c>
      <c r="B375" s="153" t="s">
        <v>1827</v>
      </c>
      <c r="C375" s="153" t="s">
        <v>1828</v>
      </c>
      <c r="D375" s="153" t="s">
        <v>2301</v>
      </c>
      <c r="E375" s="170" t="s">
        <v>237</v>
      </c>
      <c r="F375" s="159"/>
      <c r="G375" s="159"/>
      <c r="H375" s="167" t="s">
        <v>1826</v>
      </c>
      <c r="I375" s="37" t="s">
        <v>1858</v>
      </c>
      <c r="J375" s="37" t="s">
        <v>1859</v>
      </c>
      <c r="K375" s="37" t="s">
        <v>1849</v>
      </c>
      <c r="L375" s="37" t="s">
        <v>1845</v>
      </c>
      <c r="M375" s="37" t="s">
        <v>323</v>
      </c>
      <c r="N375" s="37" t="s">
        <v>1</v>
      </c>
      <c r="O375" s="148"/>
      <c r="P375" s="126"/>
      <c r="Q375" s="126"/>
      <c r="R375" s="126"/>
      <c r="S375" s="126"/>
      <c r="T375" s="126"/>
      <c r="U375" s="126"/>
      <c r="V375" s="126"/>
      <c r="W375" s="126"/>
      <c r="X375" s="126"/>
      <c r="Y375" s="126"/>
      <c r="Z375" s="126"/>
      <c r="AA375" s="126"/>
      <c r="AB375" s="126"/>
      <c r="AC375" s="126"/>
      <c r="AD375" s="126"/>
      <c r="AE375" s="126"/>
      <c r="AF375" s="126"/>
      <c r="AG375" s="126"/>
      <c r="AH375" s="126"/>
      <c r="AI375" s="126" t="s">
        <v>3634</v>
      </c>
    </row>
    <row r="376" spans="1:35" s="19" customFormat="1" ht="76.5" customHeight="1">
      <c r="A376" s="166" t="s">
        <v>1186</v>
      </c>
      <c r="B376" s="153" t="s">
        <v>3005</v>
      </c>
      <c r="C376" s="153" t="s">
        <v>2342</v>
      </c>
      <c r="D376" s="153" t="s">
        <v>2300</v>
      </c>
      <c r="E376" s="170" t="s">
        <v>1896</v>
      </c>
      <c r="F376" s="159"/>
      <c r="G376" s="159"/>
      <c r="H376" s="167" t="s">
        <v>2343</v>
      </c>
      <c r="I376" s="37" t="s">
        <v>1858</v>
      </c>
      <c r="J376" s="37" t="s">
        <v>97</v>
      </c>
      <c r="K376" s="37" t="s">
        <v>1847</v>
      </c>
      <c r="L376" s="37" t="s">
        <v>1850</v>
      </c>
      <c r="M376" s="37" t="s">
        <v>6</v>
      </c>
      <c r="N376" s="37"/>
      <c r="O376" s="148"/>
      <c r="P376" s="126"/>
      <c r="Q376" s="126"/>
      <c r="R376" s="126"/>
      <c r="S376" s="126"/>
      <c r="T376" s="126"/>
      <c r="U376" s="126"/>
      <c r="V376" s="126"/>
      <c r="W376" s="126"/>
      <c r="X376" s="126" t="s">
        <v>2341</v>
      </c>
      <c r="Y376" s="126"/>
      <c r="Z376" s="126"/>
      <c r="AA376" s="126"/>
      <c r="AB376" s="126"/>
      <c r="AC376" s="126"/>
      <c r="AD376" s="126"/>
      <c r="AE376" s="126"/>
      <c r="AF376" s="126"/>
      <c r="AG376" s="126"/>
      <c r="AH376" s="126"/>
      <c r="AI376" s="126" t="s">
        <v>3634</v>
      </c>
    </row>
    <row r="377" spans="1:35" s="19" customFormat="1" ht="76.5" customHeight="1">
      <c r="A377" s="166" t="s">
        <v>1187</v>
      </c>
      <c r="B377" s="153" t="s">
        <v>307</v>
      </c>
      <c r="C377" s="153" t="s">
        <v>155</v>
      </c>
      <c r="D377" s="153" t="s">
        <v>2301</v>
      </c>
      <c r="E377" s="170" t="s">
        <v>1925</v>
      </c>
      <c r="F377" s="159"/>
      <c r="G377" s="159"/>
      <c r="H377" s="167" t="s">
        <v>3263</v>
      </c>
      <c r="I377" s="37" t="s">
        <v>1858</v>
      </c>
      <c r="J377" s="37" t="s">
        <v>1859</v>
      </c>
      <c r="K377" s="37" t="s">
        <v>1849</v>
      </c>
      <c r="L377" s="37" t="s">
        <v>1850</v>
      </c>
      <c r="M377" s="37" t="s">
        <v>5</v>
      </c>
      <c r="N377" s="37" t="s">
        <v>1</v>
      </c>
      <c r="O377" s="148"/>
      <c r="P377" s="126"/>
      <c r="Q377" s="126"/>
      <c r="R377" s="126" t="s">
        <v>1</v>
      </c>
      <c r="S377" s="126"/>
      <c r="T377" s="126" t="s">
        <v>1</v>
      </c>
      <c r="U377" s="126"/>
      <c r="V377" s="126"/>
      <c r="W377" s="126"/>
      <c r="X377" s="126" t="s">
        <v>2426</v>
      </c>
      <c r="Y377" s="126"/>
      <c r="Z377" s="126"/>
      <c r="AA377" s="126"/>
      <c r="AB377" s="126"/>
      <c r="AC377" s="126" t="s">
        <v>1</v>
      </c>
      <c r="AD377" s="126"/>
      <c r="AE377" s="126" t="s">
        <v>3854</v>
      </c>
      <c r="AF377" s="126"/>
      <c r="AG377" s="126" t="s">
        <v>3768</v>
      </c>
      <c r="AH377" s="126"/>
      <c r="AI377" s="126" t="s">
        <v>3634</v>
      </c>
    </row>
    <row r="378" spans="1:35" s="19" customFormat="1" ht="76.5" customHeight="1">
      <c r="A378" s="177" t="s">
        <v>365</v>
      </c>
      <c r="B378" s="153" t="s">
        <v>3523</v>
      </c>
      <c r="C378" s="153" t="s">
        <v>681</v>
      </c>
      <c r="D378" s="153" t="s">
        <v>2300</v>
      </c>
      <c r="E378" s="170" t="s">
        <v>1616</v>
      </c>
      <c r="F378" s="159" t="s">
        <v>2718</v>
      </c>
      <c r="G378" s="159"/>
      <c r="H378" s="167" t="s">
        <v>1447</v>
      </c>
      <c r="I378" s="37" t="s">
        <v>1858</v>
      </c>
      <c r="J378" s="37" t="s">
        <v>1859</v>
      </c>
      <c r="K378" s="37" t="s">
        <v>1849</v>
      </c>
      <c r="L378" s="37" t="s">
        <v>1850</v>
      </c>
      <c r="M378" s="37" t="s">
        <v>5</v>
      </c>
      <c r="N378" s="37" t="s">
        <v>1</v>
      </c>
      <c r="O378" s="148"/>
      <c r="P378" s="126"/>
      <c r="Q378" s="126"/>
      <c r="R378" s="126"/>
      <c r="S378" s="126"/>
      <c r="T378" s="126"/>
      <c r="U378" s="126"/>
      <c r="V378" s="126"/>
      <c r="W378" s="126"/>
      <c r="X378" s="126"/>
      <c r="Y378" s="126"/>
      <c r="Z378" s="126" t="s">
        <v>3562</v>
      </c>
      <c r="AA378" s="126"/>
      <c r="AB378" s="126" t="s">
        <v>1</v>
      </c>
      <c r="AC378" s="126"/>
      <c r="AD378" s="126"/>
      <c r="AE378" s="126"/>
      <c r="AF378" s="126"/>
      <c r="AG378" s="126" t="s">
        <v>3578</v>
      </c>
      <c r="AH378" s="126"/>
      <c r="AI378" s="126" t="s">
        <v>3634</v>
      </c>
    </row>
    <row r="379" spans="1:35" s="19" customFormat="1" ht="76.5" customHeight="1">
      <c r="A379" s="177" t="s">
        <v>1188</v>
      </c>
      <c r="B379" s="153" t="s">
        <v>841</v>
      </c>
      <c r="C379" s="153" t="s">
        <v>1301</v>
      </c>
      <c r="D379" s="153" t="s">
        <v>2301</v>
      </c>
      <c r="E379" s="170" t="s">
        <v>1914</v>
      </c>
      <c r="F379" s="159" t="s">
        <v>2489</v>
      </c>
      <c r="G379" s="159"/>
      <c r="H379" s="167" t="s">
        <v>842</v>
      </c>
      <c r="I379" s="37" t="s">
        <v>97</v>
      </c>
      <c r="J379" s="37" t="s">
        <v>1864</v>
      </c>
      <c r="K379" s="37" t="s">
        <v>1844</v>
      </c>
      <c r="L379" s="37" t="s">
        <v>1850</v>
      </c>
      <c r="M379" s="37" t="s">
        <v>1717</v>
      </c>
      <c r="N379" s="37" t="s">
        <v>1</v>
      </c>
      <c r="O379" s="148"/>
      <c r="P379" s="126"/>
      <c r="Q379" s="126"/>
      <c r="R379" s="126"/>
      <c r="S379" s="126"/>
      <c r="T379" s="126"/>
      <c r="U379" s="126"/>
      <c r="V379" s="126"/>
      <c r="W379" s="126" t="s">
        <v>1</v>
      </c>
      <c r="X379" s="126"/>
      <c r="Y379" s="126"/>
      <c r="Z379" s="126"/>
      <c r="AA379" s="126"/>
      <c r="AB379" s="126"/>
      <c r="AC379" s="126"/>
      <c r="AD379" s="126"/>
      <c r="AE379" s="126"/>
      <c r="AF379" s="126"/>
      <c r="AG379" s="126"/>
      <c r="AH379" s="126"/>
      <c r="AI379" s="126" t="s">
        <v>3634</v>
      </c>
    </row>
    <row r="380" spans="1:35" s="19" customFormat="1" ht="76.5" customHeight="1">
      <c r="A380" s="166" t="s">
        <v>1189</v>
      </c>
      <c r="B380" s="153" t="s">
        <v>1250</v>
      </c>
      <c r="C380" s="153" t="s">
        <v>1302</v>
      </c>
      <c r="D380" s="153" t="s">
        <v>2301</v>
      </c>
      <c r="E380" s="170" t="s">
        <v>1914</v>
      </c>
      <c r="F380" s="159" t="s">
        <v>2665</v>
      </c>
      <c r="G380" s="159"/>
      <c r="H380" s="167" t="s">
        <v>2337</v>
      </c>
      <c r="I380" s="37" t="s">
        <v>97</v>
      </c>
      <c r="J380" s="37" t="s">
        <v>1852</v>
      </c>
      <c r="K380" s="37" t="s">
        <v>1844</v>
      </c>
      <c r="L380" s="37" t="s">
        <v>1850</v>
      </c>
      <c r="M380" s="37" t="s">
        <v>1717</v>
      </c>
      <c r="N380" s="37" t="s">
        <v>1</v>
      </c>
      <c r="O380" s="148"/>
      <c r="P380" s="126"/>
      <c r="Q380" s="126"/>
      <c r="R380" s="126"/>
      <c r="S380" s="126"/>
      <c r="T380" s="126"/>
      <c r="U380" s="126"/>
      <c r="V380" s="126"/>
      <c r="W380" s="126"/>
      <c r="X380" s="126"/>
      <c r="Y380" s="126"/>
      <c r="Z380" s="126"/>
      <c r="AA380" s="126"/>
      <c r="AB380" s="126"/>
      <c r="AC380" s="126"/>
      <c r="AD380" s="126"/>
      <c r="AE380" s="126"/>
      <c r="AF380" s="126"/>
      <c r="AG380" s="126"/>
      <c r="AH380" s="126"/>
      <c r="AI380" s="126" t="s">
        <v>3634</v>
      </c>
    </row>
    <row r="381" spans="1:35" s="19" customFormat="1" ht="76.5" customHeight="1">
      <c r="A381" s="166" t="s">
        <v>1190</v>
      </c>
      <c r="B381" s="153" t="s">
        <v>2361</v>
      </c>
      <c r="C381" s="153" t="s">
        <v>2359</v>
      </c>
      <c r="D381" s="153" t="s">
        <v>2301</v>
      </c>
      <c r="E381" s="170" t="s">
        <v>2362</v>
      </c>
      <c r="F381" s="159" t="s">
        <v>2579</v>
      </c>
      <c r="G381" s="159"/>
      <c r="H381" s="167" t="s">
        <v>2363</v>
      </c>
      <c r="I381" s="37" t="s">
        <v>97</v>
      </c>
      <c r="J381" s="37" t="s">
        <v>1852</v>
      </c>
      <c r="K381" s="37" t="s">
        <v>1844</v>
      </c>
      <c r="L381" s="37" t="s">
        <v>1850</v>
      </c>
      <c r="M381" s="37" t="s">
        <v>323</v>
      </c>
      <c r="N381" s="37" t="s">
        <v>1</v>
      </c>
      <c r="O381" s="148"/>
      <c r="P381" s="126"/>
      <c r="Q381" s="126"/>
      <c r="R381" s="126"/>
      <c r="S381" s="126"/>
      <c r="T381" s="126"/>
      <c r="U381" s="126"/>
      <c r="V381" s="126"/>
      <c r="W381" s="126"/>
      <c r="X381" s="126"/>
      <c r="Y381" s="126"/>
      <c r="Z381" s="126"/>
      <c r="AA381" s="126"/>
      <c r="AB381" s="126"/>
      <c r="AC381" s="126"/>
      <c r="AD381" s="126"/>
      <c r="AE381" s="126"/>
      <c r="AF381" s="126"/>
      <c r="AG381" s="126"/>
      <c r="AH381" s="126"/>
      <c r="AI381" s="126" t="s">
        <v>3634</v>
      </c>
    </row>
    <row r="382" spans="1:35" s="19" customFormat="1" ht="76.5" customHeight="1">
      <c r="A382" s="166" t="s">
        <v>1191</v>
      </c>
      <c r="B382" s="153" t="s">
        <v>2364</v>
      </c>
      <c r="C382" s="153" t="s">
        <v>2360</v>
      </c>
      <c r="D382" s="153" t="s">
        <v>2300</v>
      </c>
      <c r="E382" s="170" t="s">
        <v>2362</v>
      </c>
      <c r="F382" s="159" t="s">
        <v>2706</v>
      </c>
      <c r="G382" s="159"/>
      <c r="H382" s="167" t="s">
        <v>2365</v>
      </c>
      <c r="I382" s="37" t="s">
        <v>97</v>
      </c>
      <c r="J382" s="37" t="s">
        <v>1852</v>
      </c>
      <c r="K382" s="37" t="s">
        <v>1844</v>
      </c>
      <c r="L382" s="37" t="s">
        <v>1850</v>
      </c>
      <c r="M382" s="37" t="s">
        <v>323</v>
      </c>
      <c r="N382" s="37" t="s">
        <v>1</v>
      </c>
      <c r="O382" s="148"/>
      <c r="P382" s="126"/>
      <c r="Q382" s="126"/>
      <c r="R382" s="126"/>
      <c r="S382" s="126"/>
      <c r="T382" s="126"/>
      <c r="U382" s="126"/>
      <c r="V382" s="126"/>
      <c r="W382" s="126" t="s">
        <v>1</v>
      </c>
      <c r="X382" s="126" t="s">
        <v>2358</v>
      </c>
      <c r="Y382" s="126"/>
      <c r="Z382" s="126"/>
      <c r="AA382" s="126"/>
      <c r="AB382" s="126"/>
      <c r="AC382" s="126"/>
      <c r="AD382" s="126"/>
      <c r="AE382" s="126"/>
      <c r="AF382" s="126"/>
      <c r="AG382" s="126"/>
      <c r="AH382" s="126"/>
      <c r="AI382" s="126" t="s">
        <v>3634</v>
      </c>
    </row>
    <row r="383" spans="1:35" s="19" customFormat="1" ht="76.5" customHeight="1">
      <c r="A383" s="87" t="s">
        <v>1192</v>
      </c>
      <c r="B383" s="153" t="s">
        <v>2370</v>
      </c>
      <c r="C383" s="153" t="s">
        <v>2368</v>
      </c>
      <c r="D383" s="153" t="s">
        <v>2300</v>
      </c>
      <c r="E383" s="170" t="s">
        <v>2362</v>
      </c>
      <c r="F383" s="159" t="s">
        <v>2593</v>
      </c>
      <c r="G383" s="159"/>
      <c r="H383" s="167" t="s">
        <v>2369</v>
      </c>
      <c r="I383" s="37" t="s">
        <v>97</v>
      </c>
      <c r="J383" s="37" t="s">
        <v>1852</v>
      </c>
      <c r="K383" s="37" t="s">
        <v>1844</v>
      </c>
      <c r="L383" s="37" t="s">
        <v>1850</v>
      </c>
      <c r="M383" s="37" t="s">
        <v>323</v>
      </c>
      <c r="N383" s="37" t="s">
        <v>1</v>
      </c>
      <c r="O383" s="148"/>
      <c r="P383" s="126"/>
      <c r="Q383" s="126"/>
      <c r="R383" s="126"/>
      <c r="S383" s="126"/>
      <c r="T383" s="126"/>
      <c r="U383" s="126"/>
      <c r="V383" s="126"/>
      <c r="W383" s="126" t="s">
        <v>1</v>
      </c>
      <c r="X383" s="126" t="s">
        <v>2358</v>
      </c>
      <c r="Y383" s="126"/>
      <c r="Z383" s="126"/>
      <c r="AA383" s="126"/>
      <c r="AB383" s="126"/>
      <c r="AC383" s="126"/>
      <c r="AD383" s="126"/>
      <c r="AE383" s="126"/>
      <c r="AF383" s="126"/>
      <c r="AG383" s="126"/>
      <c r="AH383" s="126"/>
      <c r="AI383" s="126" t="s">
        <v>3634</v>
      </c>
    </row>
    <row r="384" spans="1:35" s="19" customFormat="1" ht="76.5" customHeight="1">
      <c r="A384" s="87" t="s">
        <v>1193</v>
      </c>
      <c r="B384" s="153" t="s">
        <v>2372</v>
      </c>
      <c r="C384" s="153" t="s">
        <v>2371</v>
      </c>
      <c r="D384" s="153" t="s">
        <v>2300</v>
      </c>
      <c r="E384" s="170" t="s">
        <v>2362</v>
      </c>
      <c r="F384" s="159" t="s">
        <v>2628</v>
      </c>
      <c r="G384" s="159"/>
      <c r="H384" s="167" t="s">
        <v>2373</v>
      </c>
      <c r="I384" s="37" t="s">
        <v>97</v>
      </c>
      <c r="J384" s="37" t="s">
        <v>1852</v>
      </c>
      <c r="K384" s="37" t="s">
        <v>1844</v>
      </c>
      <c r="L384" s="37" t="s">
        <v>1850</v>
      </c>
      <c r="M384" s="37" t="s">
        <v>323</v>
      </c>
      <c r="N384" s="37" t="s">
        <v>1</v>
      </c>
      <c r="O384" s="148"/>
      <c r="P384" s="126"/>
      <c r="Q384" s="126"/>
      <c r="R384" s="126"/>
      <c r="S384" s="126"/>
      <c r="T384" s="126"/>
      <c r="U384" s="126"/>
      <c r="V384" s="126"/>
      <c r="W384" s="126" t="s">
        <v>1</v>
      </c>
      <c r="X384" s="126" t="s">
        <v>2358</v>
      </c>
      <c r="Y384" s="126"/>
      <c r="Z384" s="126"/>
      <c r="AA384" s="126"/>
      <c r="AB384" s="126"/>
      <c r="AC384" s="126"/>
      <c r="AD384" s="126"/>
      <c r="AE384" s="126"/>
      <c r="AF384" s="126"/>
      <c r="AG384" s="126"/>
      <c r="AH384" s="126"/>
      <c r="AI384" s="126" t="s">
        <v>3634</v>
      </c>
    </row>
    <row r="385" spans="1:35" s="19" customFormat="1" ht="76.5" customHeight="1">
      <c r="A385" s="87" t="s">
        <v>1194</v>
      </c>
      <c r="B385" s="153" t="s">
        <v>843</v>
      </c>
      <c r="C385" s="153" t="s">
        <v>1303</v>
      </c>
      <c r="D385" s="155" t="s">
        <v>2300</v>
      </c>
      <c r="E385" s="170" t="s">
        <v>1616</v>
      </c>
      <c r="F385" s="159" t="s">
        <v>2458</v>
      </c>
      <c r="G385" s="159"/>
      <c r="H385" s="167" t="s">
        <v>1504</v>
      </c>
      <c r="I385" s="173" t="s">
        <v>1893</v>
      </c>
      <c r="J385" s="37" t="s">
        <v>1857</v>
      </c>
      <c r="K385" s="37" t="s">
        <v>1844</v>
      </c>
      <c r="L385" s="37" t="s">
        <v>1850</v>
      </c>
      <c r="M385" s="37" t="s">
        <v>1717</v>
      </c>
      <c r="N385" s="37" t="s">
        <v>1</v>
      </c>
      <c r="O385" s="148"/>
      <c r="P385" s="126"/>
      <c r="Q385" s="126"/>
      <c r="R385" s="126"/>
      <c r="S385" s="126"/>
      <c r="T385" s="126"/>
      <c r="U385" s="126"/>
      <c r="V385" s="126"/>
      <c r="W385" s="126" t="s">
        <v>1</v>
      </c>
      <c r="X385" s="126" t="s">
        <v>3413</v>
      </c>
      <c r="Y385" s="126"/>
      <c r="Z385" s="126"/>
      <c r="AA385" s="126"/>
      <c r="AB385" s="126"/>
      <c r="AC385" s="126"/>
      <c r="AD385" s="126"/>
      <c r="AE385" s="126"/>
      <c r="AF385" s="126"/>
      <c r="AG385" s="126"/>
      <c r="AH385" s="126"/>
      <c r="AI385" s="126" t="s">
        <v>3634</v>
      </c>
    </row>
    <row r="386" spans="1:35" s="19" customFormat="1" ht="76.5" customHeight="1">
      <c r="A386" s="87" t="s">
        <v>1195</v>
      </c>
      <c r="B386" s="153" t="s">
        <v>2291</v>
      </c>
      <c r="C386" s="153" t="s">
        <v>1712</v>
      </c>
      <c r="D386" s="155" t="s">
        <v>2300</v>
      </c>
      <c r="E386" s="170" t="s">
        <v>1652</v>
      </c>
      <c r="F386" s="159"/>
      <c r="G386" s="159"/>
      <c r="H386" s="167" t="s">
        <v>1713</v>
      </c>
      <c r="I386" s="37" t="s">
        <v>2899</v>
      </c>
      <c r="J386" s="37" t="s">
        <v>1857</v>
      </c>
      <c r="K386" s="37" t="s">
        <v>1849</v>
      </c>
      <c r="L386" s="37" t="s">
        <v>1850</v>
      </c>
      <c r="M386" s="37" t="s">
        <v>323</v>
      </c>
      <c r="N386" s="37" t="s">
        <v>1</v>
      </c>
      <c r="O386" s="148"/>
      <c r="P386" s="126"/>
      <c r="Q386" s="126"/>
      <c r="R386" s="126"/>
      <c r="S386" s="126"/>
      <c r="T386" s="126"/>
      <c r="U386" s="126"/>
      <c r="V386" s="126"/>
      <c r="W386" s="126"/>
      <c r="X386" s="126" t="s">
        <v>3413</v>
      </c>
      <c r="Y386" s="126"/>
      <c r="Z386" s="126"/>
      <c r="AA386" s="126"/>
      <c r="AB386" s="126" t="s">
        <v>1</v>
      </c>
      <c r="AC386" s="126"/>
      <c r="AD386" s="126"/>
      <c r="AE386" s="126"/>
      <c r="AF386" s="126"/>
      <c r="AG386" s="126"/>
      <c r="AH386" s="126"/>
      <c r="AI386" s="126" t="s">
        <v>3634</v>
      </c>
    </row>
    <row r="387" spans="1:35" s="19" customFormat="1" ht="76.5" customHeight="1">
      <c r="A387" s="87" t="s">
        <v>1196</v>
      </c>
      <c r="B387" s="153" t="s">
        <v>2052</v>
      </c>
      <c r="C387" s="153" t="s">
        <v>1708</v>
      </c>
      <c r="D387" s="155" t="s">
        <v>2301</v>
      </c>
      <c r="E387" s="170" t="s">
        <v>1652</v>
      </c>
      <c r="F387" s="159"/>
      <c r="G387" s="159"/>
      <c r="H387" s="167" t="s">
        <v>1709</v>
      </c>
      <c r="I387" s="37" t="s">
        <v>2899</v>
      </c>
      <c r="J387" s="37" t="s">
        <v>1857</v>
      </c>
      <c r="K387" s="37" t="s">
        <v>1849</v>
      </c>
      <c r="L387" s="37" t="s">
        <v>1850</v>
      </c>
      <c r="M387" s="37" t="s">
        <v>323</v>
      </c>
      <c r="N387" s="37" t="s">
        <v>1</v>
      </c>
      <c r="O387" s="148"/>
      <c r="P387" s="126"/>
      <c r="Q387" s="126"/>
      <c r="R387" s="126"/>
      <c r="S387" s="126"/>
      <c r="T387" s="126"/>
      <c r="U387" s="126"/>
      <c r="V387" s="126"/>
      <c r="W387" s="126"/>
      <c r="X387" s="126" t="s">
        <v>3420</v>
      </c>
      <c r="Y387" s="126"/>
      <c r="Z387" s="126"/>
      <c r="AA387" s="126"/>
      <c r="AB387" s="126"/>
      <c r="AC387" s="126"/>
      <c r="AD387" s="126"/>
      <c r="AE387" s="126"/>
      <c r="AF387" s="126"/>
      <c r="AG387" s="126"/>
      <c r="AH387" s="126"/>
      <c r="AI387" s="126" t="s">
        <v>3634</v>
      </c>
    </row>
    <row r="388" spans="1:35" s="19" customFormat="1" ht="76.5" customHeight="1">
      <c r="A388" s="87" t="s">
        <v>1197</v>
      </c>
      <c r="B388" s="153" t="s">
        <v>2203</v>
      </c>
      <c r="C388" s="153" t="s">
        <v>1356</v>
      </c>
      <c r="D388" s="153" t="s">
        <v>2300</v>
      </c>
      <c r="E388" s="170" t="s">
        <v>1616</v>
      </c>
      <c r="F388" s="159"/>
      <c r="G388" s="159"/>
      <c r="H388" s="167" t="s">
        <v>1353</v>
      </c>
      <c r="I388" s="37" t="s">
        <v>1858</v>
      </c>
      <c r="J388" s="37" t="s">
        <v>1853</v>
      </c>
      <c r="K388" s="37" t="s">
        <v>1849</v>
      </c>
      <c r="L388" s="37" t="s">
        <v>1850</v>
      </c>
      <c r="M388" s="37" t="s">
        <v>5</v>
      </c>
      <c r="N388" s="37"/>
      <c r="O388" s="148"/>
      <c r="P388" s="126"/>
      <c r="Q388" s="126"/>
      <c r="R388" s="126"/>
      <c r="S388" s="126"/>
      <c r="T388" s="126"/>
      <c r="U388" s="126"/>
      <c r="V388" s="126"/>
      <c r="W388" s="126"/>
      <c r="X388" s="126"/>
      <c r="Y388" s="126"/>
      <c r="Z388" s="126" t="s">
        <v>3146</v>
      </c>
      <c r="AA388" s="126"/>
      <c r="AB388" s="126"/>
      <c r="AC388" s="126"/>
      <c r="AD388" s="126"/>
      <c r="AE388" s="126"/>
      <c r="AF388" s="126"/>
      <c r="AG388" s="126"/>
      <c r="AH388" s="126"/>
      <c r="AI388" s="126" t="s">
        <v>3634</v>
      </c>
    </row>
    <row r="389" spans="1:35" s="19" customFormat="1" ht="76.5" customHeight="1">
      <c r="A389" s="87" t="s">
        <v>366</v>
      </c>
      <c r="B389" s="153" t="s">
        <v>2204</v>
      </c>
      <c r="C389" s="153" t="s">
        <v>582</v>
      </c>
      <c r="D389" s="153" t="s">
        <v>2300</v>
      </c>
      <c r="E389" s="170" t="s">
        <v>1616</v>
      </c>
      <c r="F389" s="159"/>
      <c r="G389" s="159"/>
      <c r="H389" s="167" t="s">
        <v>1724</v>
      </c>
      <c r="I389" s="37" t="s">
        <v>1858</v>
      </c>
      <c r="J389" s="37" t="s">
        <v>1853</v>
      </c>
      <c r="K389" s="37" t="s">
        <v>1849</v>
      </c>
      <c r="L389" s="37" t="s">
        <v>1850</v>
      </c>
      <c r="M389" s="37" t="s">
        <v>1717</v>
      </c>
      <c r="N389" s="37"/>
      <c r="O389" s="148"/>
      <c r="P389" s="126"/>
      <c r="Q389" s="126"/>
      <c r="R389" s="126"/>
      <c r="S389" s="126"/>
      <c r="T389" s="126"/>
      <c r="U389" s="126"/>
      <c r="V389" s="126"/>
      <c r="W389" s="126"/>
      <c r="X389" s="126"/>
      <c r="Y389" s="126" t="s">
        <v>1</v>
      </c>
      <c r="Z389" s="126" t="s">
        <v>3563</v>
      </c>
      <c r="AA389" s="126"/>
      <c r="AB389" s="126"/>
      <c r="AC389" s="126"/>
      <c r="AD389" s="126"/>
      <c r="AE389" s="126"/>
      <c r="AF389" s="126"/>
      <c r="AG389" s="126"/>
      <c r="AH389" s="126"/>
      <c r="AI389" s="126" t="s">
        <v>3634</v>
      </c>
    </row>
    <row r="390" spans="1:35" s="19" customFormat="1" ht="76.5" customHeight="1">
      <c r="A390" s="87" t="s">
        <v>1198</v>
      </c>
      <c r="B390" s="153" t="s">
        <v>2205</v>
      </c>
      <c r="C390" s="153" t="s">
        <v>1368</v>
      </c>
      <c r="D390" s="153" t="s">
        <v>2301</v>
      </c>
      <c r="E390" s="170" t="s">
        <v>237</v>
      </c>
      <c r="F390" s="159"/>
      <c r="G390" s="159"/>
      <c r="H390" s="167" t="s">
        <v>3264</v>
      </c>
      <c r="I390" s="37" t="s">
        <v>1858</v>
      </c>
      <c r="J390" s="37" t="s">
        <v>1857</v>
      </c>
      <c r="K390" s="37" t="s">
        <v>1844</v>
      </c>
      <c r="L390" s="37" t="s">
        <v>1882</v>
      </c>
      <c r="M390" s="37" t="s">
        <v>323</v>
      </c>
      <c r="N390" s="37" t="s">
        <v>1</v>
      </c>
      <c r="O390" s="148"/>
      <c r="P390" s="126"/>
      <c r="Q390" s="126"/>
      <c r="R390" s="126"/>
      <c r="S390" s="126"/>
      <c r="T390" s="126"/>
      <c r="U390" s="126"/>
      <c r="V390" s="126"/>
      <c r="W390" s="126"/>
      <c r="X390" s="126"/>
      <c r="Y390" s="126"/>
      <c r="Z390" s="126"/>
      <c r="AA390" s="126"/>
      <c r="AB390" s="126"/>
      <c r="AC390" s="126"/>
      <c r="AD390" s="126"/>
      <c r="AE390" s="126"/>
      <c r="AF390" s="126"/>
      <c r="AG390" s="126"/>
      <c r="AH390" s="126"/>
      <c r="AI390" s="126" t="s">
        <v>1</v>
      </c>
    </row>
    <row r="391" spans="1:35" s="19" customFormat="1" ht="76.5" customHeight="1">
      <c r="A391" s="87" t="s">
        <v>3586</v>
      </c>
      <c r="B391" s="153" t="s">
        <v>2048</v>
      </c>
      <c r="C391" s="153" t="s">
        <v>1291</v>
      </c>
      <c r="D391" s="153" t="s">
        <v>2301</v>
      </c>
      <c r="E391" s="170" t="s">
        <v>1925</v>
      </c>
      <c r="F391" s="156"/>
      <c r="G391" s="156"/>
      <c r="H391" s="167" t="s">
        <v>1511</v>
      </c>
      <c r="I391" s="37" t="s">
        <v>1846</v>
      </c>
      <c r="J391" s="37" t="s">
        <v>1857</v>
      </c>
      <c r="K391" s="37" t="s">
        <v>1844</v>
      </c>
      <c r="L391" s="37" t="s">
        <v>1850</v>
      </c>
      <c r="M391" s="37" t="s">
        <v>1717</v>
      </c>
      <c r="N391" s="37" t="s">
        <v>1</v>
      </c>
      <c r="O391" s="148"/>
      <c r="P391" s="126"/>
      <c r="Q391" s="126"/>
      <c r="R391" s="126"/>
      <c r="S391" s="126"/>
      <c r="T391" s="37"/>
      <c r="U391" s="126"/>
      <c r="V391" s="126"/>
      <c r="W391" s="126"/>
      <c r="X391" s="126"/>
      <c r="Y391" s="126"/>
      <c r="Z391" s="126"/>
      <c r="AA391" s="126"/>
      <c r="AB391" s="37"/>
      <c r="AC391" s="126"/>
      <c r="AD391" s="126"/>
      <c r="AE391" s="37"/>
      <c r="AF391" s="126"/>
      <c r="AG391" s="126"/>
      <c r="AH391" s="37"/>
      <c r="AI391" s="37" t="s">
        <v>3634</v>
      </c>
    </row>
    <row r="392" spans="1:35" s="19" customFormat="1" ht="76.5" customHeight="1">
      <c r="A392" s="87" t="s">
        <v>1199</v>
      </c>
      <c r="B392" s="153" t="s">
        <v>2276</v>
      </c>
      <c r="C392" s="153" t="s">
        <v>1375</v>
      </c>
      <c r="D392" s="155" t="s">
        <v>2300</v>
      </c>
      <c r="E392" s="170" t="s">
        <v>1925</v>
      </c>
      <c r="F392" s="159"/>
      <c r="G392" s="159"/>
      <c r="H392" s="167" t="s">
        <v>1376</v>
      </c>
      <c r="I392" s="37" t="s">
        <v>1846</v>
      </c>
      <c r="J392" s="37" t="s">
        <v>1857</v>
      </c>
      <c r="K392" s="37" t="s">
        <v>1844</v>
      </c>
      <c r="L392" s="37" t="s">
        <v>1850</v>
      </c>
      <c r="M392" s="37" t="s">
        <v>5</v>
      </c>
      <c r="N392" s="37" t="s">
        <v>1</v>
      </c>
      <c r="O392" s="148"/>
      <c r="P392" s="126"/>
      <c r="Q392" s="126"/>
      <c r="R392" s="126" t="s">
        <v>2994</v>
      </c>
      <c r="S392" s="126"/>
      <c r="T392" s="126"/>
      <c r="U392" s="126"/>
      <c r="V392" s="126"/>
      <c r="W392" s="126"/>
      <c r="X392" s="126" t="s">
        <v>3413</v>
      </c>
      <c r="Y392" s="126"/>
      <c r="Z392" s="126"/>
      <c r="AA392" s="126"/>
      <c r="AB392" s="126"/>
      <c r="AC392" s="126"/>
      <c r="AD392" s="126"/>
      <c r="AE392" s="126"/>
      <c r="AF392" s="126"/>
      <c r="AG392" s="126"/>
      <c r="AH392" s="126"/>
      <c r="AI392" s="126" t="s">
        <v>3634</v>
      </c>
    </row>
    <row r="393" spans="1:35" s="19" customFormat="1" ht="76.5" customHeight="1">
      <c r="A393" s="87" t="s">
        <v>1200</v>
      </c>
      <c r="B393" s="153" t="s">
        <v>2126</v>
      </c>
      <c r="C393" s="153" t="s">
        <v>3030</v>
      </c>
      <c r="D393" s="155" t="s">
        <v>2301</v>
      </c>
      <c r="E393" s="170" t="s">
        <v>1925</v>
      </c>
      <c r="F393" s="159"/>
      <c r="G393" s="159"/>
      <c r="H393" s="167" t="s">
        <v>2155</v>
      </c>
      <c r="I393" s="37" t="s">
        <v>1846</v>
      </c>
      <c r="J393" s="37" t="s">
        <v>1848</v>
      </c>
      <c r="K393" s="37" t="s">
        <v>1844</v>
      </c>
      <c r="L393" s="37" t="s">
        <v>1850</v>
      </c>
      <c r="M393" s="37" t="s">
        <v>5</v>
      </c>
      <c r="N393" s="37" t="s">
        <v>1</v>
      </c>
      <c r="O393" s="148"/>
      <c r="P393" s="126"/>
      <c r="Q393" s="126"/>
      <c r="R393" s="126"/>
      <c r="S393" s="126"/>
      <c r="T393" s="126"/>
      <c r="U393" s="126"/>
      <c r="V393" s="126"/>
      <c r="W393" s="126"/>
      <c r="X393" s="126"/>
      <c r="Y393" s="126"/>
      <c r="Z393" s="126"/>
      <c r="AA393" s="126"/>
      <c r="AB393" s="126"/>
      <c r="AC393" s="126"/>
      <c r="AD393" s="126"/>
      <c r="AE393" s="126"/>
      <c r="AF393" s="126"/>
      <c r="AG393" s="126"/>
      <c r="AH393" s="126"/>
      <c r="AI393" s="126" t="s">
        <v>3634</v>
      </c>
    </row>
    <row r="394" spans="1:35" s="19" customFormat="1" ht="76.5" customHeight="1">
      <c r="A394" s="87" t="s">
        <v>1201</v>
      </c>
      <c r="B394" s="153" t="s">
        <v>2125</v>
      </c>
      <c r="C394" s="153" t="s">
        <v>3029</v>
      </c>
      <c r="D394" s="153" t="s">
        <v>2301</v>
      </c>
      <c r="E394" s="170" t="s">
        <v>1925</v>
      </c>
      <c r="F394" s="159"/>
      <c r="G394" s="159"/>
      <c r="H394" s="167" t="s">
        <v>2154</v>
      </c>
      <c r="I394" s="37" t="s">
        <v>1846</v>
      </c>
      <c r="J394" s="37" t="s">
        <v>1856</v>
      </c>
      <c r="K394" s="37" t="s">
        <v>1844</v>
      </c>
      <c r="L394" s="37" t="s">
        <v>1850</v>
      </c>
      <c r="M394" s="37" t="s">
        <v>5</v>
      </c>
      <c r="N394" s="37" t="s">
        <v>1</v>
      </c>
      <c r="O394" s="148"/>
      <c r="P394" s="126"/>
      <c r="Q394" s="126"/>
      <c r="R394" s="126"/>
      <c r="S394" s="126"/>
      <c r="T394" s="126"/>
      <c r="U394" s="126"/>
      <c r="V394" s="126"/>
      <c r="W394" s="126"/>
      <c r="X394" s="126"/>
      <c r="Y394" s="126"/>
      <c r="Z394" s="126"/>
      <c r="AA394" s="126"/>
      <c r="AB394" s="126"/>
      <c r="AC394" s="126"/>
      <c r="AD394" s="126"/>
      <c r="AE394" s="126"/>
      <c r="AF394" s="126"/>
      <c r="AG394" s="126"/>
      <c r="AH394" s="126"/>
      <c r="AI394" s="126" t="s">
        <v>3634</v>
      </c>
    </row>
    <row r="395" spans="1:35" s="19" customFormat="1" ht="76.5" customHeight="1">
      <c r="A395" s="87" t="s">
        <v>1202</v>
      </c>
      <c r="B395" s="153" t="s">
        <v>1549</v>
      </c>
      <c r="C395" s="153" t="s">
        <v>156</v>
      </c>
      <c r="D395" s="153" t="s">
        <v>2301</v>
      </c>
      <c r="E395" s="170" t="s">
        <v>1925</v>
      </c>
      <c r="F395" s="159"/>
      <c r="G395" s="159"/>
      <c r="H395" s="167" t="s">
        <v>1448</v>
      </c>
      <c r="I395" s="37" t="s">
        <v>2905</v>
      </c>
      <c r="J395" s="37" t="s">
        <v>1843</v>
      </c>
      <c r="K395" s="37" t="s">
        <v>1844</v>
      </c>
      <c r="L395" s="37" t="s">
        <v>2148</v>
      </c>
      <c r="M395" s="37" t="s">
        <v>1717</v>
      </c>
      <c r="N395" s="37"/>
      <c r="O395" s="148"/>
      <c r="P395" s="126"/>
      <c r="Q395" s="126"/>
      <c r="R395" s="126"/>
      <c r="S395" s="126"/>
      <c r="T395" s="126"/>
      <c r="U395" s="126"/>
      <c r="V395" s="126"/>
      <c r="W395" s="126"/>
      <c r="X395" s="126"/>
      <c r="Y395" s="126"/>
      <c r="Z395" s="126"/>
      <c r="AA395" s="126"/>
      <c r="AB395" s="126"/>
      <c r="AC395" s="126"/>
      <c r="AD395" s="126"/>
      <c r="AE395" s="126"/>
      <c r="AF395" s="126"/>
      <c r="AG395" s="126"/>
      <c r="AH395" s="126"/>
      <c r="AI395" s="126" t="s">
        <v>3634</v>
      </c>
    </row>
    <row r="396" spans="1:35" s="19" customFormat="1" ht="76.5" customHeight="1">
      <c r="A396" s="87" t="s">
        <v>1203</v>
      </c>
      <c r="B396" s="153" t="s">
        <v>2016</v>
      </c>
      <c r="C396" s="153" t="s">
        <v>157</v>
      </c>
      <c r="D396" s="153" t="s">
        <v>2301</v>
      </c>
      <c r="E396" s="170" t="s">
        <v>1924</v>
      </c>
      <c r="F396" s="159"/>
      <c r="G396" s="159"/>
      <c r="H396" s="167" t="s">
        <v>1449</v>
      </c>
      <c r="I396" s="37" t="s">
        <v>1846</v>
      </c>
      <c r="J396" s="37" t="s">
        <v>1843</v>
      </c>
      <c r="K396" s="37" t="s">
        <v>1849</v>
      </c>
      <c r="L396" s="37" t="s">
        <v>2134</v>
      </c>
      <c r="M396" s="37" t="s">
        <v>323</v>
      </c>
      <c r="N396" s="37"/>
      <c r="O396" s="148"/>
      <c r="P396" s="126"/>
      <c r="Q396" s="126"/>
      <c r="R396" s="126"/>
      <c r="S396" s="126"/>
      <c r="T396" s="126"/>
      <c r="U396" s="126"/>
      <c r="V396" s="126"/>
      <c r="W396" s="126"/>
      <c r="X396" s="126"/>
      <c r="Y396" s="126"/>
      <c r="Z396" s="126"/>
      <c r="AA396" s="126"/>
      <c r="AB396" s="126"/>
      <c r="AC396" s="126"/>
      <c r="AD396" s="126"/>
      <c r="AE396" s="126"/>
      <c r="AF396" s="126"/>
      <c r="AG396" s="126"/>
      <c r="AH396" s="126"/>
      <c r="AI396" s="126" t="s">
        <v>3634</v>
      </c>
    </row>
    <row r="397" spans="1:35" s="19" customFormat="1" ht="76.5" customHeight="1">
      <c r="A397" s="87" t="s">
        <v>1204</v>
      </c>
      <c r="B397" s="153" t="s">
        <v>1663</v>
      </c>
      <c r="C397" s="153" t="s">
        <v>1664</v>
      </c>
      <c r="D397" s="153" t="s">
        <v>2300</v>
      </c>
      <c r="E397" s="170" t="s">
        <v>1614</v>
      </c>
      <c r="F397" s="159" t="s">
        <v>2633</v>
      </c>
      <c r="G397" s="159"/>
      <c r="H397" s="167" t="s">
        <v>1667</v>
      </c>
      <c r="I397" s="37" t="s">
        <v>1858</v>
      </c>
      <c r="J397" s="37" t="s">
        <v>1885</v>
      </c>
      <c r="K397" s="37" t="s">
        <v>1844</v>
      </c>
      <c r="L397" s="37" t="s">
        <v>1850</v>
      </c>
      <c r="M397" s="37" t="s">
        <v>323</v>
      </c>
      <c r="N397" s="37"/>
      <c r="O397" s="148"/>
      <c r="P397" s="126"/>
      <c r="Q397" s="126"/>
      <c r="R397" s="126"/>
      <c r="S397" s="126"/>
      <c r="T397" s="126"/>
      <c r="U397" s="126"/>
      <c r="V397" s="126"/>
      <c r="W397" s="126" t="s">
        <v>1</v>
      </c>
      <c r="X397" s="126"/>
      <c r="Y397" s="126"/>
      <c r="Z397" s="126"/>
      <c r="AA397" s="126"/>
      <c r="AB397" s="126"/>
      <c r="AC397" s="126"/>
      <c r="AD397" s="126"/>
      <c r="AE397" s="126"/>
      <c r="AF397" s="126"/>
      <c r="AG397" s="126"/>
      <c r="AH397" s="126"/>
      <c r="AI397" s="126" t="s">
        <v>3634</v>
      </c>
    </row>
    <row r="398" spans="1:35" s="19" customFormat="1" ht="76.5" customHeight="1">
      <c r="A398" s="87" t="s">
        <v>1205</v>
      </c>
      <c r="B398" s="153" t="s">
        <v>844</v>
      </c>
      <c r="C398" s="153" t="s">
        <v>1304</v>
      </c>
      <c r="D398" s="153" t="s">
        <v>2300</v>
      </c>
      <c r="E398" s="170" t="s">
        <v>1923</v>
      </c>
      <c r="F398" s="159" t="s">
        <v>2580</v>
      </c>
      <c r="G398" s="159"/>
      <c r="H398" s="167" t="s">
        <v>845</v>
      </c>
      <c r="I398" s="37" t="s">
        <v>1846</v>
      </c>
      <c r="J398" s="37" t="s">
        <v>1843</v>
      </c>
      <c r="K398" s="37" t="s">
        <v>1844</v>
      </c>
      <c r="L398" s="37" t="s">
        <v>1882</v>
      </c>
      <c r="M398" s="37" t="s">
        <v>323</v>
      </c>
      <c r="N398" s="37"/>
      <c r="O398" s="148"/>
      <c r="P398" s="126"/>
      <c r="Q398" s="126"/>
      <c r="R398" s="126"/>
      <c r="S398" s="126"/>
      <c r="T398" s="126"/>
      <c r="U398" s="126"/>
      <c r="V398" s="126"/>
      <c r="W398" s="126" t="s">
        <v>1</v>
      </c>
      <c r="X398" s="126" t="s">
        <v>3421</v>
      </c>
      <c r="Y398" s="126"/>
      <c r="Z398" s="126"/>
      <c r="AA398" s="126"/>
      <c r="AB398" s="126"/>
      <c r="AC398" s="126"/>
      <c r="AD398" s="126"/>
      <c r="AE398" s="126"/>
      <c r="AF398" s="126"/>
      <c r="AG398" s="126"/>
      <c r="AH398" s="126"/>
      <c r="AI398" s="126" t="s">
        <v>3634</v>
      </c>
    </row>
    <row r="399" spans="1:35" s="19" customFormat="1" ht="76.5" customHeight="1">
      <c r="A399" s="87" t="s">
        <v>1206</v>
      </c>
      <c r="B399" s="153" t="s">
        <v>1550</v>
      </c>
      <c r="C399" s="153" t="s">
        <v>158</v>
      </c>
      <c r="D399" s="153" t="s">
        <v>2300</v>
      </c>
      <c r="E399" s="170" t="s">
        <v>3265</v>
      </c>
      <c r="F399" s="159" t="s">
        <v>2581</v>
      </c>
      <c r="G399" s="159"/>
      <c r="H399" s="167" t="s">
        <v>1450</v>
      </c>
      <c r="I399" s="37" t="s">
        <v>1846</v>
      </c>
      <c r="J399" s="37" t="s">
        <v>1843</v>
      </c>
      <c r="K399" s="37" t="s">
        <v>1849</v>
      </c>
      <c r="L399" s="37" t="s">
        <v>1882</v>
      </c>
      <c r="M399" s="37" t="s">
        <v>323</v>
      </c>
      <c r="N399" s="37"/>
      <c r="O399" s="148"/>
      <c r="P399" s="126"/>
      <c r="Q399" s="126"/>
      <c r="R399" s="126" t="s">
        <v>3095</v>
      </c>
      <c r="S399" s="126"/>
      <c r="T399" s="126"/>
      <c r="U399" s="126"/>
      <c r="V399" s="126"/>
      <c r="W399" s="126" t="s">
        <v>1</v>
      </c>
      <c r="X399" s="126" t="s">
        <v>3422</v>
      </c>
      <c r="Y399" s="126"/>
      <c r="Z399" s="126"/>
      <c r="AA399" s="126"/>
      <c r="AB399" s="126"/>
      <c r="AC399" s="126"/>
      <c r="AD399" s="126"/>
      <c r="AE399" s="126"/>
      <c r="AF399" s="126"/>
      <c r="AG399" s="126"/>
      <c r="AH399" s="126"/>
      <c r="AI399" s="126" t="s">
        <v>3634</v>
      </c>
    </row>
    <row r="400" spans="1:35" s="19" customFormat="1" ht="76.5" customHeight="1">
      <c r="A400" s="177" t="s">
        <v>367</v>
      </c>
      <c r="B400" s="153" t="s">
        <v>846</v>
      </c>
      <c r="C400" s="153" t="s">
        <v>1305</v>
      </c>
      <c r="D400" s="153" t="s">
        <v>2300</v>
      </c>
      <c r="E400" s="170" t="s">
        <v>1923</v>
      </c>
      <c r="F400" s="159"/>
      <c r="G400" s="159"/>
      <c r="H400" s="167" t="s">
        <v>1247</v>
      </c>
      <c r="I400" s="37" t="s">
        <v>1846</v>
      </c>
      <c r="J400" s="37" t="s">
        <v>1843</v>
      </c>
      <c r="K400" s="37" t="s">
        <v>1844</v>
      </c>
      <c r="L400" s="37" t="s">
        <v>1882</v>
      </c>
      <c r="M400" s="37" t="s">
        <v>323</v>
      </c>
      <c r="N400" s="37"/>
      <c r="O400" s="148"/>
      <c r="P400" s="126"/>
      <c r="Q400" s="126"/>
      <c r="R400" s="126"/>
      <c r="S400" s="126"/>
      <c r="T400" s="126"/>
      <c r="U400" s="126"/>
      <c r="V400" s="126"/>
      <c r="W400" s="126"/>
      <c r="X400" s="126"/>
      <c r="Y400" s="126"/>
      <c r="Z400" s="126"/>
      <c r="AA400" s="126"/>
      <c r="AB400" s="126"/>
      <c r="AC400" s="126"/>
      <c r="AD400" s="126"/>
      <c r="AE400" s="126"/>
      <c r="AF400" s="126"/>
      <c r="AG400" s="126"/>
      <c r="AH400" s="126"/>
      <c r="AI400" s="126" t="s">
        <v>3634</v>
      </c>
    </row>
    <row r="401" spans="1:35" s="19" customFormat="1" ht="76.5" customHeight="1">
      <c r="A401" s="177" t="s">
        <v>1207</v>
      </c>
      <c r="B401" s="153" t="s">
        <v>2054</v>
      </c>
      <c r="C401" s="153" t="s">
        <v>1591</v>
      </c>
      <c r="D401" s="153" t="s">
        <v>2300</v>
      </c>
      <c r="E401" s="170" t="s">
        <v>1909</v>
      </c>
      <c r="F401" s="159" t="s">
        <v>2650</v>
      </c>
      <c r="G401" s="159"/>
      <c r="H401" s="167" t="s">
        <v>1592</v>
      </c>
      <c r="I401" s="37" t="s">
        <v>2905</v>
      </c>
      <c r="J401" s="37" t="s">
        <v>3638</v>
      </c>
      <c r="K401" s="37" t="s">
        <v>1844</v>
      </c>
      <c r="L401" s="37" t="s">
        <v>1850</v>
      </c>
      <c r="M401" s="37" t="s">
        <v>323</v>
      </c>
      <c r="N401" s="37" t="s">
        <v>1</v>
      </c>
      <c r="O401" s="148"/>
      <c r="P401" s="126"/>
      <c r="Q401" s="126"/>
      <c r="R401" s="126"/>
      <c r="S401" s="126"/>
      <c r="T401" s="126"/>
      <c r="U401" s="126"/>
      <c r="V401" s="126"/>
      <c r="W401" s="126" t="s">
        <v>1</v>
      </c>
      <c r="X401" s="126" t="s">
        <v>3420</v>
      </c>
      <c r="Y401" s="126"/>
      <c r="Z401" s="126"/>
      <c r="AA401" s="126"/>
      <c r="AB401" s="126"/>
      <c r="AC401" s="126"/>
      <c r="AD401" s="126"/>
      <c r="AE401" s="126"/>
      <c r="AF401" s="126"/>
      <c r="AG401" s="126"/>
      <c r="AH401" s="126"/>
      <c r="AI401" s="126" t="s">
        <v>3634</v>
      </c>
    </row>
    <row r="402" spans="1:35" s="19" customFormat="1" ht="76.5" customHeight="1">
      <c r="A402" s="87" t="s">
        <v>1208</v>
      </c>
      <c r="B402" s="153" t="s">
        <v>1956</v>
      </c>
      <c r="C402" s="153" t="s">
        <v>1959</v>
      </c>
      <c r="D402" s="153" t="s">
        <v>97</v>
      </c>
      <c r="E402" s="170" t="s">
        <v>1960</v>
      </c>
      <c r="F402" s="159"/>
      <c r="G402" s="159"/>
      <c r="H402" s="167" t="s">
        <v>1958</v>
      </c>
      <c r="I402" s="37" t="s">
        <v>2905</v>
      </c>
      <c r="J402" s="37" t="s">
        <v>3638</v>
      </c>
      <c r="K402" s="37" t="s">
        <v>1844</v>
      </c>
      <c r="L402" s="37" t="s">
        <v>1850</v>
      </c>
      <c r="M402" s="37" t="s">
        <v>323</v>
      </c>
      <c r="N402" s="37" t="s">
        <v>1</v>
      </c>
      <c r="O402" s="148"/>
      <c r="P402" s="126"/>
      <c r="Q402" s="126"/>
      <c r="R402" s="126"/>
      <c r="S402" s="126"/>
      <c r="T402" s="126"/>
      <c r="U402" s="126"/>
      <c r="V402" s="126"/>
      <c r="W402" s="126"/>
      <c r="X402" s="126"/>
      <c r="Y402" s="126"/>
      <c r="Z402" s="126"/>
      <c r="AA402" s="126"/>
      <c r="AB402" s="126"/>
      <c r="AC402" s="126"/>
      <c r="AD402" s="126"/>
      <c r="AE402" s="126"/>
      <c r="AF402" s="126"/>
      <c r="AG402" s="126"/>
      <c r="AH402" s="126"/>
      <c r="AI402" s="126" t="s">
        <v>3634</v>
      </c>
    </row>
    <row r="403" spans="1:35" s="19" customFormat="1" ht="76.5" customHeight="1">
      <c r="A403" s="87" t="s">
        <v>1209</v>
      </c>
      <c r="B403" s="153" t="s">
        <v>105</v>
      </c>
      <c r="C403" s="153" t="s">
        <v>1379</v>
      </c>
      <c r="D403" s="153" t="s">
        <v>2301</v>
      </c>
      <c r="E403" s="170" t="s">
        <v>1925</v>
      </c>
      <c r="F403" s="159"/>
      <c r="G403" s="159"/>
      <c r="H403" s="167" t="s">
        <v>1380</v>
      </c>
      <c r="I403" s="37" t="s">
        <v>1893</v>
      </c>
      <c r="J403" s="37" t="s">
        <v>1859</v>
      </c>
      <c r="K403" s="37" t="s">
        <v>1844</v>
      </c>
      <c r="L403" s="37" t="s">
        <v>1850</v>
      </c>
      <c r="M403" s="37" t="s">
        <v>5</v>
      </c>
      <c r="N403" s="37" t="s">
        <v>1</v>
      </c>
      <c r="O403" s="148"/>
      <c r="P403" s="126"/>
      <c r="Q403" s="126"/>
      <c r="R403" s="126"/>
      <c r="S403" s="126"/>
      <c r="T403" s="126"/>
      <c r="U403" s="126"/>
      <c r="V403" s="126"/>
      <c r="W403" s="126"/>
      <c r="X403" s="126"/>
      <c r="Y403" s="126"/>
      <c r="Z403" s="126"/>
      <c r="AA403" s="126"/>
      <c r="AB403" s="126"/>
      <c r="AC403" s="126"/>
      <c r="AD403" s="126"/>
      <c r="AE403" s="126"/>
      <c r="AF403" s="126"/>
      <c r="AG403" s="126"/>
      <c r="AH403" s="126"/>
      <c r="AI403" s="126" t="s">
        <v>3634</v>
      </c>
    </row>
    <row r="404" spans="1:35" s="19" customFormat="1" ht="76.5" customHeight="1">
      <c r="A404" s="87" t="s">
        <v>1210</v>
      </c>
      <c r="B404" s="153" t="s">
        <v>297</v>
      </c>
      <c r="C404" s="153" t="s">
        <v>1253</v>
      </c>
      <c r="D404" s="153" t="s">
        <v>2300</v>
      </c>
      <c r="E404" s="170" t="s">
        <v>1925</v>
      </c>
      <c r="F404" s="159" t="s">
        <v>2494</v>
      </c>
      <c r="G404" s="159" t="s">
        <v>3909</v>
      </c>
      <c r="H404" s="167" t="s">
        <v>1516</v>
      </c>
      <c r="I404" s="37" t="s">
        <v>2905</v>
      </c>
      <c r="J404" s="37" t="s">
        <v>1852</v>
      </c>
      <c r="K404" s="37" t="s">
        <v>1844</v>
      </c>
      <c r="L404" s="37" t="s">
        <v>1850</v>
      </c>
      <c r="M404" s="37" t="s">
        <v>5</v>
      </c>
      <c r="N404" s="37" t="s">
        <v>1</v>
      </c>
      <c r="O404" s="148"/>
      <c r="P404" s="126"/>
      <c r="Q404" s="126"/>
      <c r="R404" s="126" t="s">
        <v>1</v>
      </c>
      <c r="S404" s="126" t="s">
        <v>1</v>
      </c>
      <c r="T404" s="126"/>
      <c r="U404" s="126" t="s">
        <v>2104</v>
      </c>
      <c r="V404" s="126" t="s">
        <v>1</v>
      </c>
      <c r="W404" s="126" t="s">
        <v>1</v>
      </c>
      <c r="X404" s="126" t="s">
        <v>2427</v>
      </c>
      <c r="Y404" s="126"/>
      <c r="Z404" s="126"/>
      <c r="AA404" s="126"/>
      <c r="AB404" s="126" t="s">
        <v>1</v>
      </c>
      <c r="AC404" s="126" t="s">
        <v>1</v>
      </c>
      <c r="AD404" s="126" t="s">
        <v>3578</v>
      </c>
      <c r="AE404" s="126" t="s">
        <v>3854</v>
      </c>
      <c r="AF404" s="126"/>
      <c r="AG404" s="126" t="s">
        <v>3580</v>
      </c>
      <c r="AH404" s="126" t="s">
        <v>1</v>
      </c>
      <c r="AI404" s="126" t="s">
        <v>3634</v>
      </c>
    </row>
    <row r="405" spans="1:35" s="19" customFormat="1" ht="76.5" customHeight="1">
      <c r="A405" s="87" t="s">
        <v>1211</v>
      </c>
      <c r="B405" s="153" t="s">
        <v>2008</v>
      </c>
      <c r="C405" s="153" t="s">
        <v>1795</v>
      </c>
      <c r="D405" s="153" t="s">
        <v>2300</v>
      </c>
      <c r="E405" s="170" t="s">
        <v>1908</v>
      </c>
      <c r="F405" s="159"/>
      <c r="G405" s="159"/>
      <c r="H405" s="167" t="s">
        <v>1986</v>
      </c>
      <c r="I405" s="37" t="s">
        <v>1886</v>
      </c>
      <c r="J405" s="37" t="s">
        <v>1859</v>
      </c>
      <c r="K405" s="37" t="s">
        <v>1849</v>
      </c>
      <c r="L405" s="37" t="s">
        <v>1850</v>
      </c>
      <c r="M405" s="37" t="s">
        <v>323</v>
      </c>
      <c r="N405" s="37"/>
      <c r="O405" s="148"/>
      <c r="P405" s="126"/>
      <c r="Q405" s="126"/>
      <c r="R405" s="126"/>
      <c r="S405" s="126"/>
      <c r="T405" s="126"/>
      <c r="U405" s="126"/>
      <c r="V405" s="126"/>
      <c r="W405" s="126"/>
      <c r="X405" s="126"/>
      <c r="Y405" s="126"/>
      <c r="Z405" s="126"/>
      <c r="AA405" s="126"/>
      <c r="AB405" s="126"/>
      <c r="AC405" s="126"/>
      <c r="AD405" s="126"/>
      <c r="AE405" s="126"/>
      <c r="AF405" s="126"/>
      <c r="AG405" s="126"/>
      <c r="AH405" s="126"/>
      <c r="AI405" s="126" t="s">
        <v>3634</v>
      </c>
    </row>
    <row r="406" spans="1:35" s="19" customFormat="1" ht="76.5" customHeight="1">
      <c r="A406" s="177" t="s">
        <v>1212</v>
      </c>
      <c r="B406" s="153" t="s">
        <v>1331</v>
      </c>
      <c r="C406" s="153" t="s">
        <v>1330</v>
      </c>
      <c r="D406" s="153" t="s">
        <v>2301</v>
      </c>
      <c r="E406" s="170" t="s">
        <v>1616</v>
      </c>
      <c r="F406" s="159"/>
      <c r="G406" s="159"/>
      <c r="H406" s="167" t="s">
        <v>1515</v>
      </c>
      <c r="I406" s="37" t="s">
        <v>1886</v>
      </c>
      <c r="J406" s="37" t="s">
        <v>1859</v>
      </c>
      <c r="K406" s="37" t="s">
        <v>1849</v>
      </c>
      <c r="L406" s="37" t="s">
        <v>1854</v>
      </c>
      <c r="M406" s="37" t="s">
        <v>5</v>
      </c>
      <c r="N406" s="37"/>
      <c r="O406" s="148"/>
      <c r="P406" s="126"/>
      <c r="Q406" s="126"/>
      <c r="R406" s="126"/>
      <c r="S406" s="126"/>
      <c r="T406" s="126"/>
      <c r="U406" s="126"/>
      <c r="V406" s="126"/>
      <c r="W406" s="126"/>
      <c r="X406" s="126"/>
      <c r="Y406" s="126"/>
      <c r="Z406" s="126"/>
      <c r="AA406" s="126"/>
      <c r="AB406" s="126"/>
      <c r="AC406" s="126"/>
      <c r="AD406" s="126"/>
      <c r="AE406" s="126"/>
      <c r="AF406" s="126"/>
      <c r="AG406" s="126"/>
      <c r="AH406" s="126"/>
      <c r="AI406" s="126" t="s">
        <v>3634</v>
      </c>
    </row>
    <row r="407" spans="1:35" s="19" customFormat="1" ht="76.5" customHeight="1">
      <c r="A407" s="87" t="s">
        <v>1213</v>
      </c>
      <c r="B407" s="153" t="s">
        <v>1336</v>
      </c>
      <c r="C407" s="153" t="s">
        <v>1364</v>
      </c>
      <c r="D407" s="153" t="s">
        <v>2300</v>
      </c>
      <c r="E407" s="170" t="s">
        <v>1337</v>
      </c>
      <c r="F407" s="159"/>
      <c r="G407" s="159"/>
      <c r="H407" s="167" t="s">
        <v>1338</v>
      </c>
      <c r="I407" s="37" t="s">
        <v>1858</v>
      </c>
      <c r="J407" s="37" t="s">
        <v>1859</v>
      </c>
      <c r="K407" s="37" t="s">
        <v>1849</v>
      </c>
      <c r="L407" s="37" t="s">
        <v>1845</v>
      </c>
      <c r="M407" s="37" t="s">
        <v>5</v>
      </c>
      <c r="N407" s="37" t="s">
        <v>1</v>
      </c>
      <c r="O407" s="148"/>
      <c r="P407" s="126"/>
      <c r="Q407" s="126"/>
      <c r="R407" s="126"/>
      <c r="S407" s="126"/>
      <c r="T407" s="126"/>
      <c r="U407" s="126"/>
      <c r="V407" s="126"/>
      <c r="W407" s="126"/>
      <c r="X407" s="126"/>
      <c r="Y407" s="126"/>
      <c r="Z407" s="126"/>
      <c r="AA407" s="126"/>
      <c r="AB407" s="126"/>
      <c r="AC407" s="126"/>
      <c r="AD407" s="126"/>
      <c r="AE407" s="126"/>
      <c r="AF407" s="126"/>
      <c r="AG407" s="126"/>
      <c r="AH407" s="126"/>
      <c r="AI407" s="126" t="s">
        <v>3634</v>
      </c>
    </row>
    <row r="408" spans="1:35" s="19" customFormat="1" ht="76.5" customHeight="1">
      <c r="A408" s="87" t="s">
        <v>1214</v>
      </c>
      <c r="B408" s="153" t="s">
        <v>2041</v>
      </c>
      <c r="C408" s="153" t="s">
        <v>726</v>
      </c>
      <c r="D408" s="153" t="s">
        <v>2300</v>
      </c>
      <c r="E408" s="170" t="s">
        <v>724</v>
      </c>
      <c r="F408" s="159"/>
      <c r="G408" s="159"/>
      <c r="H408" s="167" t="s">
        <v>1482</v>
      </c>
      <c r="I408" s="37" t="s">
        <v>1893</v>
      </c>
      <c r="J408" s="37" t="s">
        <v>1859</v>
      </c>
      <c r="K408" s="37" t="s">
        <v>1849</v>
      </c>
      <c r="L408" s="37" t="s">
        <v>1882</v>
      </c>
      <c r="M408" s="37" t="s">
        <v>323</v>
      </c>
      <c r="N408" s="37"/>
      <c r="O408" s="148"/>
      <c r="P408" s="126"/>
      <c r="Q408" s="126"/>
      <c r="R408" s="126"/>
      <c r="S408" s="126"/>
      <c r="T408" s="126"/>
      <c r="U408" s="126"/>
      <c r="V408" s="126"/>
      <c r="W408" s="126"/>
      <c r="X408" s="126"/>
      <c r="Y408" s="126"/>
      <c r="Z408" s="126"/>
      <c r="AA408" s="126"/>
      <c r="AB408" s="126"/>
      <c r="AC408" s="126"/>
      <c r="AD408" s="126"/>
      <c r="AE408" s="126"/>
      <c r="AF408" s="126"/>
      <c r="AG408" s="126"/>
      <c r="AH408" s="126"/>
      <c r="AI408" s="126" t="s">
        <v>3634</v>
      </c>
    </row>
    <row r="409" spans="1:35" s="19" customFormat="1" ht="76.5" customHeight="1">
      <c r="A409" s="87" t="s">
        <v>1215</v>
      </c>
      <c r="B409" s="153" t="s">
        <v>2415</v>
      </c>
      <c r="C409" s="153" t="s">
        <v>2414</v>
      </c>
      <c r="D409" s="153" t="s">
        <v>2300</v>
      </c>
      <c r="E409" s="170" t="s">
        <v>133</v>
      </c>
      <c r="F409" s="159"/>
      <c r="G409" s="159"/>
      <c r="H409" s="167" t="s">
        <v>3266</v>
      </c>
      <c r="I409" s="37" t="s">
        <v>1858</v>
      </c>
      <c r="J409" s="37" t="s">
        <v>1848</v>
      </c>
      <c r="K409" s="37" t="s">
        <v>1849</v>
      </c>
      <c r="L409" s="37" t="s">
        <v>1850</v>
      </c>
      <c r="M409" s="37" t="s">
        <v>323</v>
      </c>
      <c r="N409" s="37" t="s">
        <v>1</v>
      </c>
      <c r="O409" s="148"/>
      <c r="P409" s="126"/>
      <c r="Q409" s="126"/>
      <c r="R409" s="126"/>
      <c r="S409" s="126"/>
      <c r="T409" s="126"/>
      <c r="U409" s="126"/>
      <c r="V409" s="126"/>
      <c r="W409" s="126"/>
      <c r="X409" s="126" t="s">
        <v>2397</v>
      </c>
      <c r="Y409" s="126"/>
      <c r="Z409" s="126"/>
      <c r="AA409" s="126"/>
      <c r="AB409" s="126"/>
      <c r="AC409" s="126"/>
      <c r="AD409" s="126"/>
      <c r="AE409" s="126"/>
      <c r="AF409" s="126"/>
      <c r="AG409" s="126"/>
      <c r="AH409" s="126"/>
      <c r="AI409" s="126" t="s">
        <v>3634</v>
      </c>
    </row>
    <row r="410" spans="1:35" s="19" customFormat="1" ht="76.5" customHeight="1">
      <c r="A410" s="87" t="s">
        <v>1216</v>
      </c>
      <c r="B410" s="153" t="s">
        <v>2218</v>
      </c>
      <c r="C410" s="153" t="s">
        <v>2434</v>
      </c>
      <c r="D410" s="153" t="s">
        <v>2300</v>
      </c>
      <c r="E410" s="170" t="s">
        <v>1919</v>
      </c>
      <c r="F410" s="159" t="s">
        <v>2720</v>
      </c>
      <c r="G410" s="159"/>
      <c r="H410" s="167" t="s">
        <v>3077</v>
      </c>
      <c r="I410" s="37" t="s">
        <v>1858</v>
      </c>
      <c r="J410" s="37" t="s">
        <v>1848</v>
      </c>
      <c r="K410" s="37" t="s">
        <v>1849</v>
      </c>
      <c r="L410" s="37" t="s">
        <v>1850</v>
      </c>
      <c r="M410" s="37" t="s">
        <v>5</v>
      </c>
      <c r="N410" s="37" t="s">
        <v>1</v>
      </c>
      <c r="O410" s="148"/>
      <c r="P410" s="126"/>
      <c r="Q410" s="126"/>
      <c r="R410" s="126"/>
      <c r="S410" s="126"/>
      <c r="T410" s="126"/>
      <c r="U410" s="126"/>
      <c r="V410" s="126"/>
      <c r="W410" s="126" t="s">
        <v>1</v>
      </c>
      <c r="X410" s="126" t="s">
        <v>2397</v>
      </c>
      <c r="Y410" s="126"/>
      <c r="Z410" s="126"/>
      <c r="AA410" s="126"/>
      <c r="AB410" s="126"/>
      <c r="AC410" s="126"/>
      <c r="AD410" s="126"/>
      <c r="AE410" s="126"/>
      <c r="AF410" s="126"/>
      <c r="AG410" s="126"/>
      <c r="AH410" s="126"/>
      <c r="AI410" s="126" t="s">
        <v>3634</v>
      </c>
    </row>
    <row r="411" spans="1:35" s="19" customFormat="1" ht="76.5" customHeight="1">
      <c r="A411" s="177" t="s">
        <v>368</v>
      </c>
      <c r="B411" s="153" t="s">
        <v>1334</v>
      </c>
      <c r="C411" s="153" t="s">
        <v>1325</v>
      </c>
      <c r="D411" s="153" t="s">
        <v>2301</v>
      </c>
      <c r="E411" s="170" t="s">
        <v>1616</v>
      </c>
      <c r="F411" s="156"/>
      <c r="G411" s="156"/>
      <c r="H411" s="167" t="s">
        <v>1335</v>
      </c>
      <c r="I411" s="37" t="s">
        <v>1886</v>
      </c>
      <c r="J411" s="37" t="s">
        <v>1859</v>
      </c>
      <c r="K411" s="37" t="s">
        <v>1849</v>
      </c>
      <c r="L411" s="37" t="s">
        <v>1854</v>
      </c>
      <c r="M411" s="37" t="s">
        <v>5</v>
      </c>
      <c r="N411" s="37"/>
      <c r="O411" s="148"/>
      <c r="P411" s="126"/>
      <c r="Q411" s="126"/>
      <c r="R411" s="126"/>
      <c r="S411" s="126"/>
      <c r="T411" s="126"/>
      <c r="U411" s="126"/>
      <c r="V411" s="126"/>
      <c r="W411" s="126"/>
      <c r="X411" s="126"/>
      <c r="Y411" s="126"/>
      <c r="Z411" s="126"/>
      <c r="AA411" s="126"/>
      <c r="AB411" s="126"/>
      <c r="AC411" s="126"/>
      <c r="AD411" s="126"/>
      <c r="AE411" s="126"/>
      <c r="AF411" s="126"/>
      <c r="AG411" s="126"/>
      <c r="AH411" s="126"/>
      <c r="AI411" s="126" t="s">
        <v>3634</v>
      </c>
    </row>
    <row r="412" spans="1:35" s="19" customFormat="1" ht="76.5" customHeight="1">
      <c r="A412" s="177" t="s">
        <v>1217</v>
      </c>
      <c r="B412" s="153" t="s">
        <v>1327</v>
      </c>
      <c r="C412" s="153" t="s">
        <v>1326</v>
      </c>
      <c r="D412" s="153" t="s">
        <v>2301</v>
      </c>
      <c r="E412" s="170" t="s">
        <v>1616</v>
      </c>
      <c r="F412" s="159"/>
      <c r="G412" s="159"/>
      <c r="H412" s="167" t="s">
        <v>1513</v>
      </c>
      <c r="I412" s="37" t="s">
        <v>1886</v>
      </c>
      <c r="J412" s="37" t="s">
        <v>1859</v>
      </c>
      <c r="K412" s="37" t="s">
        <v>1849</v>
      </c>
      <c r="L412" s="37" t="s">
        <v>1854</v>
      </c>
      <c r="M412" s="37" t="s">
        <v>5</v>
      </c>
      <c r="N412" s="37"/>
      <c r="O412" s="148"/>
      <c r="P412" s="126"/>
      <c r="Q412" s="126"/>
      <c r="R412" s="126"/>
      <c r="S412" s="126"/>
      <c r="T412" s="126"/>
      <c r="U412" s="126"/>
      <c r="V412" s="126"/>
      <c r="W412" s="126"/>
      <c r="X412" s="126"/>
      <c r="Y412" s="126"/>
      <c r="Z412" s="126"/>
      <c r="AA412" s="126"/>
      <c r="AB412" s="126"/>
      <c r="AC412" s="126"/>
      <c r="AD412" s="126"/>
      <c r="AE412" s="126"/>
      <c r="AF412" s="126"/>
      <c r="AG412" s="126"/>
      <c r="AH412" s="126"/>
      <c r="AI412" s="126" t="s">
        <v>3634</v>
      </c>
    </row>
    <row r="413" spans="1:35" s="19" customFormat="1" ht="76.5" customHeight="1">
      <c r="A413" s="87" t="s">
        <v>1218</v>
      </c>
      <c r="B413" s="153" t="s">
        <v>1310</v>
      </c>
      <c r="C413" s="153" t="s">
        <v>1307</v>
      </c>
      <c r="D413" s="153" t="s">
        <v>2301</v>
      </c>
      <c r="E413" s="170" t="s">
        <v>1308</v>
      </c>
      <c r="F413" s="156"/>
      <c r="G413" s="156"/>
      <c r="H413" s="167" t="s">
        <v>1309</v>
      </c>
      <c r="I413" s="37" t="s">
        <v>2905</v>
      </c>
      <c r="J413" s="37" t="s">
        <v>2986</v>
      </c>
      <c r="K413" s="37" t="s">
        <v>1844</v>
      </c>
      <c r="L413" s="37" t="s">
        <v>1845</v>
      </c>
      <c r="M413" s="37" t="s">
        <v>5</v>
      </c>
      <c r="N413" s="37"/>
      <c r="O413" s="148"/>
      <c r="P413" s="126"/>
      <c r="Q413" s="126"/>
      <c r="R413" s="126"/>
      <c r="S413" s="126"/>
      <c r="T413" s="37"/>
      <c r="U413" s="126"/>
      <c r="V413" s="126"/>
      <c r="W413" s="126"/>
      <c r="X413" s="126"/>
      <c r="Y413" s="126"/>
      <c r="Z413" s="126"/>
      <c r="AA413" s="126"/>
      <c r="AB413" s="37"/>
      <c r="AC413" s="126"/>
      <c r="AD413" s="126"/>
      <c r="AE413" s="37"/>
      <c r="AF413" s="126"/>
      <c r="AG413" s="126"/>
      <c r="AH413" s="37"/>
      <c r="AI413" s="37" t="s">
        <v>3634</v>
      </c>
    </row>
    <row r="414" spans="1:35" s="19" customFormat="1" ht="76.5" customHeight="1">
      <c r="A414" s="87" t="s">
        <v>1219</v>
      </c>
      <c r="B414" s="153" t="s">
        <v>1329</v>
      </c>
      <c r="C414" s="153" t="s">
        <v>1328</v>
      </c>
      <c r="D414" s="153" t="s">
        <v>2300</v>
      </c>
      <c r="E414" s="170" t="s">
        <v>1616</v>
      </c>
      <c r="F414" s="159"/>
      <c r="G414" s="159"/>
      <c r="H414" s="167" t="s">
        <v>1736</v>
      </c>
      <c r="I414" s="37" t="s">
        <v>1886</v>
      </c>
      <c r="J414" s="37" t="s">
        <v>1859</v>
      </c>
      <c r="K414" s="37" t="s">
        <v>1849</v>
      </c>
      <c r="L414" s="37" t="s">
        <v>1854</v>
      </c>
      <c r="M414" s="37" t="s">
        <v>5</v>
      </c>
      <c r="N414" s="37"/>
      <c r="O414" s="148"/>
      <c r="P414" s="126"/>
      <c r="Q414" s="126"/>
      <c r="R414" s="126"/>
      <c r="S414" s="126"/>
      <c r="T414" s="126"/>
      <c r="U414" s="126"/>
      <c r="V414" s="126"/>
      <c r="W414" s="126"/>
      <c r="X414" s="126"/>
      <c r="Y414" s="126"/>
      <c r="Z414" s="126"/>
      <c r="AA414" s="126"/>
      <c r="AB414" s="126"/>
      <c r="AC414" s="126"/>
      <c r="AD414" s="126"/>
      <c r="AE414" s="126"/>
      <c r="AF414" s="126"/>
      <c r="AG414" s="126"/>
      <c r="AH414" s="126"/>
      <c r="AI414" s="126" t="s">
        <v>3634</v>
      </c>
    </row>
    <row r="415" spans="1:35" s="19" customFormat="1" ht="76.5" customHeight="1">
      <c r="A415" s="87" t="s">
        <v>1220</v>
      </c>
      <c r="B415" s="153" t="s">
        <v>2402</v>
      </c>
      <c r="C415" s="153" t="s">
        <v>2401</v>
      </c>
      <c r="D415" s="153" t="s">
        <v>2300</v>
      </c>
      <c r="E415" s="170" t="s">
        <v>230</v>
      </c>
      <c r="F415" s="159"/>
      <c r="G415" s="159"/>
      <c r="H415" s="167" t="s">
        <v>2403</v>
      </c>
      <c r="I415" s="37" t="s">
        <v>1858</v>
      </c>
      <c r="J415" s="37" t="s">
        <v>1848</v>
      </c>
      <c r="K415" s="37" t="s">
        <v>1849</v>
      </c>
      <c r="L415" s="37" t="s">
        <v>1854</v>
      </c>
      <c r="M415" s="37" t="s">
        <v>1717</v>
      </c>
      <c r="N415" s="37" t="s">
        <v>1</v>
      </c>
      <c r="O415" s="148"/>
      <c r="P415" s="126"/>
      <c r="Q415" s="126"/>
      <c r="R415" s="126"/>
      <c r="S415" s="126"/>
      <c r="T415" s="126"/>
      <c r="U415" s="126"/>
      <c r="V415" s="126"/>
      <c r="W415" s="126"/>
      <c r="X415" s="126" t="s">
        <v>2397</v>
      </c>
      <c r="Y415" s="126"/>
      <c r="Z415" s="126"/>
      <c r="AA415" s="126"/>
      <c r="AB415" s="126"/>
      <c r="AC415" s="126"/>
      <c r="AD415" s="126"/>
      <c r="AE415" s="126"/>
      <c r="AF415" s="126"/>
      <c r="AG415" s="126"/>
      <c r="AH415" s="126"/>
      <c r="AI415" s="126" t="s">
        <v>3634</v>
      </c>
    </row>
    <row r="416" spans="1:35" s="19" customFormat="1" ht="76.5" customHeight="1">
      <c r="A416" s="87" t="s">
        <v>1221</v>
      </c>
      <c r="B416" s="153" t="s">
        <v>2206</v>
      </c>
      <c r="C416" s="153" t="s">
        <v>1728</v>
      </c>
      <c r="D416" s="153" t="s">
        <v>2300</v>
      </c>
      <c r="E416" s="170" t="s">
        <v>1616</v>
      </c>
      <c r="F416" s="159"/>
      <c r="G416" s="159"/>
      <c r="H416" s="167" t="s">
        <v>1725</v>
      </c>
      <c r="I416" s="37" t="s">
        <v>1858</v>
      </c>
      <c r="J416" s="37" t="s">
        <v>1848</v>
      </c>
      <c r="K416" s="37" t="s">
        <v>1849</v>
      </c>
      <c r="L416" s="37" t="s">
        <v>1854</v>
      </c>
      <c r="M416" s="37" t="s">
        <v>5</v>
      </c>
      <c r="N416" s="37" t="s">
        <v>1</v>
      </c>
      <c r="O416" s="148"/>
      <c r="P416" s="126"/>
      <c r="Q416" s="126"/>
      <c r="R416" s="126"/>
      <c r="S416" s="126"/>
      <c r="T416" s="126"/>
      <c r="U416" s="126"/>
      <c r="V416" s="126"/>
      <c r="W416" s="126"/>
      <c r="X416" s="126" t="s">
        <v>2397</v>
      </c>
      <c r="Y416" s="126"/>
      <c r="Z416" s="126" t="s">
        <v>3147</v>
      </c>
      <c r="AA416" s="126"/>
      <c r="AB416" s="126"/>
      <c r="AC416" s="126"/>
      <c r="AD416" s="126"/>
      <c r="AE416" s="126"/>
      <c r="AF416" s="126"/>
      <c r="AG416" s="126"/>
      <c r="AH416" s="126"/>
      <c r="AI416" s="126" t="s">
        <v>3634</v>
      </c>
    </row>
    <row r="417" spans="1:35" s="19" customFormat="1" ht="76.5" customHeight="1">
      <c r="A417" s="87" t="s">
        <v>1222</v>
      </c>
      <c r="B417" s="153" t="s">
        <v>3267</v>
      </c>
      <c r="C417" s="153" t="s">
        <v>3268</v>
      </c>
      <c r="D417" s="153" t="s">
        <v>2300</v>
      </c>
      <c r="E417" s="170" t="s">
        <v>3269</v>
      </c>
      <c r="F417" s="159"/>
      <c r="G417" s="159"/>
      <c r="H417" s="167" t="s">
        <v>3910</v>
      </c>
      <c r="I417" s="37" t="s">
        <v>2905</v>
      </c>
      <c r="J417" s="37" t="s">
        <v>2986</v>
      </c>
      <c r="K417" s="37" t="s">
        <v>1844</v>
      </c>
      <c r="L417" s="37" t="s">
        <v>1845</v>
      </c>
      <c r="M417" s="37" t="s">
        <v>5</v>
      </c>
      <c r="N417" s="37"/>
      <c r="O417" s="148"/>
      <c r="P417" s="126"/>
      <c r="Q417" s="126" t="s">
        <v>1</v>
      </c>
      <c r="R417" s="126"/>
      <c r="S417" s="126"/>
      <c r="T417" s="126"/>
      <c r="U417" s="126"/>
      <c r="V417" s="126"/>
      <c r="W417" s="126"/>
      <c r="X417" s="126"/>
      <c r="Y417" s="126"/>
      <c r="Z417" s="126"/>
      <c r="AA417" s="126"/>
      <c r="AB417" s="126"/>
      <c r="AC417" s="126"/>
      <c r="AD417" s="126"/>
      <c r="AE417" s="126"/>
      <c r="AF417" s="126"/>
      <c r="AG417" s="126"/>
      <c r="AH417" s="126"/>
      <c r="AI417" s="126" t="s">
        <v>3634</v>
      </c>
    </row>
    <row r="418" spans="1:35" s="19" customFormat="1" ht="76.5" customHeight="1">
      <c r="A418" s="87" t="s">
        <v>1223</v>
      </c>
      <c r="B418" s="153" t="s">
        <v>866</v>
      </c>
      <c r="C418" s="153" t="s">
        <v>3163</v>
      </c>
      <c r="D418" s="153" t="s">
        <v>2300</v>
      </c>
      <c r="E418" s="170" t="s">
        <v>1904</v>
      </c>
      <c r="F418" s="159" t="s">
        <v>2687</v>
      </c>
      <c r="G418" s="159"/>
      <c r="H418" s="167" t="s">
        <v>1241</v>
      </c>
      <c r="I418" s="37" t="s">
        <v>1846</v>
      </c>
      <c r="J418" s="37" t="s">
        <v>1855</v>
      </c>
      <c r="K418" s="37" t="s">
        <v>1844</v>
      </c>
      <c r="L418" s="37" t="s">
        <v>1850</v>
      </c>
      <c r="M418" s="37" t="s">
        <v>1717</v>
      </c>
      <c r="N418" s="37"/>
      <c r="O418" s="148"/>
      <c r="P418" s="126"/>
      <c r="Q418" s="126"/>
      <c r="R418" s="126"/>
      <c r="S418" s="126"/>
      <c r="T418" s="126"/>
      <c r="U418" s="126"/>
      <c r="V418" s="126"/>
      <c r="W418" s="126"/>
      <c r="X418" s="126"/>
      <c r="Y418" s="126"/>
      <c r="Z418" s="126"/>
      <c r="AA418" s="126"/>
      <c r="AB418" s="126"/>
      <c r="AC418" s="126"/>
      <c r="AD418" s="126"/>
      <c r="AE418" s="126"/>
      <c r="AF418" s="126"/>
      <c r="AG418" s="126"/>
      <c r="AH418" s="126"/>
      <c r="AI418" s="126" t="s">
        <v>3634</v>
      </c>
    </row>
    <row r="419" spans="1:35" s="19" customFormat="1" ht="76.5" customHeight="1">
      <c r="A419" s="87" t="s">
        <v>1224</v>
      </c>
      <c r="B419" s="153" t="s">
        <v>867</v>
      </c>
      <c r="C419" s="153" t="s">
        <v>3164</v>
      </c>
      <c r="D419" s="153" t="s">
        <v>2300</v>
      </c>
      <c r="E419" s="170" t="s">
        <v>1904</v>
      </c>
      <c r="F419" s="159" t="s">
        <v>2686</v>
      </c>
      <c r="G419" s="159"/>
      <c r="H419" s="167" t="s">
        <v>868</v>
      </c>
      <c r="I419" s="37" t="s">
        <v>1846</v>
      </c>
      <c r="J419" s="37" t="s">
        <v>1855</v>
      </c>
      <c r="K419" s="37" t="s">
        <v>1844</v>
      </c>
      <c r="L419" s="37" t="s">
        <v>1850</v>
      </c>
      <c r="M419" s="37" t="s">
        <v>1717</v>
      </c>
      <c r="N419" s="37"/>
      <c r="O419" s="148"/>
      <c r="P419" s="126"/>
      <c r="Q419" s="126"/>
      <c r="R419" s="126"/>
      <c r="S419" s="126"/>
      <c r="T419" s="126"/>
      <c r="U419" s="126"/>
      <c r="V419" s="126"/>
      <c r="W419" s="126" t="s">
        <v>1</v>
      </c>
      <c r="X419" s="126"/>
      <c r="Y419" s="126"/>
      <c r="Z419" s="126"/>
      <c r="AA419" s="126"/>
      <c r="AB419" s="126"/>
      <c r="AC419" s="126"/>
      <c r="AD419" s="126"/>
      <c r="AE419" s="126"/>
      <c r="AF419" s="126"/>
      <c r="AG419" s="126"/>
      <c r="AH419" s="126"/>
      <c r="AI419" s="126" t="s">
        <v>3634</v>
      </c>
    </row>
    <row r="420" spans="1:35" s="19" customFormat="1" ht="76.5" customHeight="1">
      <c r="A420" s="87" t="s">
        <v>1225</v>
      </c>
      <c r="B420" s="153" t="s">
        <v>869</v>
      </c>
      <c r="C420" s="153" t="s">
        <v>3165</v>
      </c>
      <c r="D420" s="153" t="s">
        <v>2300</v>
      </c>
      <c r="E420" s="170" t="s">
        <v>1904</v>
      </c>
      <c r="F420" s="159" t="s">
        <v>2684</v>
      </c>
      <c r="G420" s="159"/>
      <c r="H420" s="167" t="s">
        <v>870</v>
      </c>
      <c r="I420" s="37" t="s">
        <v>1846</v>
      </c>
      <c r="J420" s="37" t="s">
        <v>1855</v>
      </c>
      <c r="K420" s="37" t="s">
        <v>1844</v>
      </c>
      <c r="L420" s="37" t="s">
        <v>1850</v>
      </c>
      <c r="M420" s="37" t="s">
        <v>1717</v>
      </c>
      <c r="N420" s="37"/>
      <c r="O420" s="148"/>
      <c r="P420" s="126"/>
      <c r="Q420" s="126"/>
      <c r="R420" s="126"/>
      <c r="S420" s="126"/>
      <c r="T420" s="126"/>
      <c r="U420" s="126"/>
      <c r="V420" s="126"/>
      <c r="W420" s="126" t="s">
        <v>1</v>
      </c>
      <c r="X420" s="126"/>
      <c r="Y420" s="126"/>
      <c r="Z420" s="126"/>
      <c r="AA420" s="126"/>
      <c r="AB420" s="126"/>
      <c r="AC420" s="126"/>
      <c r="AD420" s="126"/>
      <c r="AE420" s="126"/>
      <c r="AF420" s="126"/>
      <c r="AG420" s="126"/>
      <c r="AH420" s="126"/>
      <c r="AI420" s="126" t="s">
        <v>3634</v>
      </c>
    </row>
    <row r="421" spans="1:35" s="19" customFormat="1" ht="76.5" customHeight="1">
      <c r="A421" s="87" t="s">
        <v>1226</v>
      </c>
      <c r="B421" s="153" t="s">
        <v>2813</v>
      </c>
      <c r="C421" s="153" t="s">
        <v>2802</v>
      </c>
      <c r="D421" s="153" t="s">
        <v>2300</v>
      </c>
      <c r="E421" s="170" t="s">
        <v>1616</v>
      </c>
      <c r="F421" s="159"/>
      <c r="G421" s="159"/>
      <c r="H421" s="167" t="s">
        <v>2803</v>
      </c>
      <c r="I421" s="37" t="s">
        <v>2905</v>
      </c>
      <c r="J421" s="37" t="s">
        <v>1859</v>
      </c>
      <c r="K421" s="37" t="s">
        <v>1849</v>
      </c>
      <c r="L421" s="37" t="s">
        <v>1854</v>
      </c>
      <c r="M421" s="37" t="s">
        <v>5</v>
      </c>
      <c r="N421" s="37"/>
      <c r="O421" s="148"/>
      <c r="P421" s="126"/>
      <c r="Q421" s="126"/>
      <c r="R421" s="126"/>
      <c r="S421" s="126"/>
      <c r="T421" s="126"/>
      <c r="U421" s="126"/>
      <c r="V421" s="126"/>
      <c r="W421" s="126"/>
      <c r="X421" s="126"/>
      <c r="Y421" s="126"/>
      <c r="Z421" s="126" t="s">
        <v>2814</v>
      </c>
      <c r="AA421" s="126"/>
      <c r="AB421" s="126"/>
      <c r="AC421" s="126"/>
      <c r="AD421" s="126"/>
      <c r="AE421" s="126"/>
      <c r="AF421" s="126"/>
      <c r="AG421" s="126"/>
      <c r="AH421" s="126"/>
      <c r="AI421" s="126" t="s">
        <v>3634</v>
      </c>
    </row>
    <row r="422" spans="1:35" s="19" customFormat="1" ht="76.5" customHeight="1">
      <c r="A422" s="87" t="s">
        <v>369</v>
      </c>
      <c r="B422" s="153" t="s">
        <v>1312</v>
      </c>
      <c r="C422" s="153" t="s">
        <v>1313</v>
      </c>
      <c r="D422" s="153" t="s">
        <v>2300</v>
      </c>
      <c r="E422" s="170" t="s">
        <v>577</v>
      </c>
      <c r="F422" s="156"/>
      <c r="G422" s="156"/>
      <c r="H422" s="167" t="s">
        <v>1311</v>
      </c>
      <c r="I422" s="37" t="s">
        <v>1858</v>
      </c>
      <c r="J422" s="37" t="s">
        <v>97</v>
      </c>
      <c r="K422" s="37" t="s">
        <v>1847</v>
      </c>
      <c r="L422" s="37" t="s">
        <v>1845</v>
      </c>
      <c r="M422" s="37" t="s">
        <v>6</v>
      </c>
      <c r="N422" s="37"/>
      <c r="O422" s="148"/>
      <c r="P422" s="126"/>
      <c r="Q422" s="126"/>
      <c r="R422" s="126"/>
      <c r="S422" s="126"/>
      <c r="T422" s="126"/>
      <c r="U422" s="126"/>
      <c r="V422" s="126"/>
      <c r="W422" s="126"/>
      <c r="X422" s="126"/>
      <c r="Y422" s="126"/>
      <c r="Z422" s="126"/>
      <c r="AA422" s="126"/>
      <c r="AB422" s="126"/>
      <c r="AC422" s="126"/>
      <c r="AD422" s="126"/>
      <c r="AE422" s="126"/>
      <c r="AF422" s="126"/>
      <c r="AG422" s="126"/>
      <c r="AH422" s="126"/>
      <c r="AI422" s="126" t="s">
        <v>3634</v>
      </c>
    </row>
    <row r="423" spans="1:35" s="19" customFormat="1" ht="76.5" customHeight="1">
      <c r="A423" s="87" t="s">
        <v>1227</v>
      </c>
      <c r="B423" s="153" t="s">
        <v>2207</v>
      </c>
      <c r="C423" s="153" t="s">
        <v>1727</v>
      </c>
      <c r="D423" s="153" t="s">
        <v>2300</v>
      </c>
      <c r="E423" s="170" t="s">
        <v>1616</v>
      </c>
      <c r="F423" s="159"/>
      <c r="G423" s="159"/>
      <c r="H423" s="167" t="s">
        <v>1726</v>
      </c>
      <c r="I423" s="37" t="s">
        <v>1858</v>
      </c>
      <c r="J423" s="37" t="s">
        <v>1848</v>
      </c>
      <c r="K423" s="37" t="s">
        <v>1849</v>
      </c>
      <c r="L423" s="37" t="s">
        <v>1850</v>
      </c>
      <c r="M423" s="37" t="s">
        <v>5</v>
      </c>
      <c r="N423" s="37" t="s">
        <v>1</v>
      </c>
      <c r="O423" s="148"/>
      <c r="P423" s="126"/>
      <c r="Q423" s="126"/>
      <c r="R423" s="126"/>
      <c r="S423" s="126"/>
      <c r="T423" s="126"/>
      <c r="U423" s="126"/>
      <c r="V423" s="126"/>
      <c r="W423" s="126"/>
      <c r="X423" s="126" t="s">
        <v>2397</v>
      </c>
      <c r="Y423" s="126" t="s">
        <v>1</v>
      </c>
      <c r="Z423" s="126" t="s">
        <v>1</v>
      </c>
      <c r="AA423" s="126"/>
      <c r="AB423" s="126"/>
      <c r="AC423" s="126"/>
      <c r="AD423" s="126"/>
      <c r="AE423" s="126"/>
      <c r="AF423" s="126"/>
      <c r="AG423" s="126"/>
      <c r="AH423" s="126"/>
      <c r="AI423" s="126" t="s">
        <v>3634</v>
      </c>
    </row>
    <row r="424" spans="1:35" s="19" customFormat="1" ht="76.5" customHeight="1">
      <c r="A424" s="87" t="s">
        <v>1793</v>
      </c>
      <c r="B424" s="153" t="s">
        <v>2053</v>
      </c>
      <c r="C424" s="153" t="s">
        <v>1722</v>
      </c>
      <c r="D424" s="153" t="s">
        <v>2301</v>
      </c>
      <c r="E424" s="170" t="s">
        <v>1925</v>
      </c>
      <c r="F424" s="156"/>
      <c r="G424" s="156"/>
      <c r="H424" s="167" t="s">
        <v>1723</v>
      </c>
      <c r="I424" s="37" t="s">
        <v>1858</v>
      </c>
      <c r="J424" s="37" t="s">
        <v>1857</v>
      </c>
      <c r="K424" s="37" t="s">
        <v>1844</v>
      </c>
      <c r="L424" s="37" t="s">
        <v>1850</v>
      </c>
      <c r="M424" s="37" t="s">
        <v>5</v>
      </c>
      <c r="N424" s="37" t="s">
        <v>1</v>
      </c>
      <c r="O424" s="148"/>
      <c r="P424" s="126"/>
      <c r="Q424" s="126"/>
      <c r="R424" s="126"/>
      <c r="S424" s="126"/>
      <c r="T424" s="126"/>
      <c r="U424" s="126"/>
      <c r="V424" s="126"/>
      <c r="W424" s="126"/>
      <c r="X424" s="126"/>
      <c r="Y424" s="126"/>
      <c r="Z424" s="126"/>
      <c r="AA424" s="126"/>
      <c r="AB424" s="126"/>
      <c r="AC424" s="126"/>
      <c r="AD424" s="126"/>
      <c r="AE424" s="126"/>
      <c r="AF424" s="126"/>
      <c r="AG424" s="126"/>
      <c r="AH424" s="126"/>
      <c r="AI424" s="126" t="s">
        <v>3634</v>
      </c>
    </row>
    <row r="425" spans="1:35" s="19" customFormat="1" ht="76.5" customHeight="1">
      <c r="A425" s="87" t="s">
        <v>1228</v>
      </c>
      <c r="B425" s="153" t="s">
        <v>2089</v>
      </c>
      <c r="C425" s="153" t="s">
        <v>2088</v>
      </c>
      <c r="D425" s="153" t="s">
        <v>2300</v>
      </c>
      <c r="E425" s="170" t="s">
        <v>1925</v>
      </c>
      <c r="F425" s="156"/>
      <c r="G425" s="156"/>
      <c r="H425" s="167" t="s">
        <v>2090</v>
      </c>
      <c r="I425" s="37" t="s">
        <v>1846</v>
      </c>
      <c r="J425" s="37" t="s">
        <v>1856</v>
      </c>
      <c r="K425" s="37" t="s">
        <v>1849</v>
      </c>
      <c r="L425" s="37" t="s">
        <v>1850</v>
      </c>
      <c r="M425" s="37" t="s">
        <v>1717</v>
      </c>
      <c r="N425" s="37" t="s">
        <v>1</v>
      </c>
      <c r="O425" s="148"/>
      <c r="P425" s="126"/>
      <c r="Q425" s="126"/>
      <c r="R425" s="126" t="s">
        <v>2994</v>
      </c>
      <c r="S425" s="37"/>
      <c r="T425" s="37"/>
      <c r="U425" s="37"/>
      <c r="V425" s="37"/>
      <c r="W425" s="37"/>
      <c r="X425" s="126"/>
      <c r="Y425" s="37"/>
      <c r="Z425" s="37"/>
      <c r="AA425" s="37"/>
      <c r="AB425" s="37"/>
      <c r="AC425" s="37"/>
      <c r="AD425" s="37"/>
      <c r="AE425" s="37"/>
      <c r="AF425" s="37"/>
      <c r="AG425" s="37"/>
      <c r="AH425" s="37"/>
      <c r="AI425" s="37" t="s">
        <v>3634</v>
      </c>
    </row>
    <row r="426" spans="1:35" s="19" customFormat="1" ht="76.5" customHeight="1">
      <c r="A426" s="87" t="s">
        <v>1229</v>
      </c>
      <c r="B426" s="153" t="s">
        <v>877</v>
      </c>
      <c r="C426" s="153" t="s">
        <v>2435</v>
      </c>
      <c r="D426" s="153" t="s">
        <v>2301</v>
      </c>
      <c r="E426" s="170" t="s">
        <v>1616</v>
      </c>
      <c r="F426" s="159" t="s">
        <v>2560</v>
      </c>
      <c r="G426" s="159"/>
      <c r="H426" s="167" t="s">
        <v>878</v>
      </c>
      <c r="I426" s="37" t="s">
        <v>2905</v>
      </c>
      <c r="J426" s="37" t="s">
        <v>97</v>
      </c>
      <c r="K426" s="37" t="s">
        <v>1844</v>
      </c>
      <c r="L426" s="37" t="s">
        <v>1850</v>
      </c>
      <c r="M426" s="37" t="s">
        <v>323</v>
      </c>
      <c r="N426" s="37"/>
      <c r="O426" s="148"/>
      <c r="P426" s="126"/>
      <c r="Q426" s="126"/>
      <c r="R426" s="126"/>
      <c r="S426" s="126"/>
      <c r="T426" s="126"/>
      <c r="U426" s="126"/>
      <c r="V426" s="126"/>
      <c r="W426" s="126" t="s">
        <v>1</v>
      </c>
      <c r="X426" s="126" t="s">
        <v>2433</v>
      </c>
      <c r="Y426" s="126"/>
      <c r="Z426" s="126"/>
      <c r="AA426" s="126"/>
      <c r="AB426" s="126"/>
      <c r="AC426" s="126"/>
      <c r="AD426" s="126"/>
      <c r="AE426" s="126"/>
      <c r="AF426" s="126"/>
      <c r="AG426" s="126"/>
      <c r="AH426" s="126"/>
      <c r="AI426" s="126" t="s">
        <v>3634</v>
      </c>
    </row>
    <row r="427" spans="1:35" s="19" customFormat="1" ht="76.5" customHeight="1">
      <c r="A427" s="87" t="s">
        <v>1230</v>
      </c>
      <c r="B427" s="153" t="s">
        <v>3178</v>
      </c>
      <c r="C427" s="153" t="s">
        <v>1711</v>
      </c>
      <c r="D427" s="153" t="s">
        <v>2301</v>
      </c>
      <c r="E427" s="170" t="s">
        <v>1652</v>
      </c>
      <c r="F427" s="159" t="s">
        <v>2977</v>
      </c>
      <c r="G427" s="159"/>
      <c r="H427" s="167" t="s">
        <v>3179</v>
      </c>
      <c r="I427" s="37" t="s">
        <v>1858</v>
      </c>
      <c r="J427" s="37" t="s">
        <v>1855</v>
      </c>
      <c r="K427" s="37" t="s">
        <v>1849</v>
      </c>
      <c r="L427" s="37" t="s">
        <v>1850</v>
      </c>
      <c r="M427" s="37" t="s">
        <v>3226</v>
      </c>
      <c r="N427" s="37"/>
      <c r="O427" s="148"/>
      <c r="P427" s="126"/>
      <c r="Q427" s="126"/>
      <c r="R427" s="126"/>
      <c r="S427" s="126"/>
      <c r="T427" s="126"/>
      <c r="U427" s="126"/>
      <c r="V427" s="126"/>
      <c r="W427" s="126"/>
      <c r="X427" s="126" t="s">
        <v>2341</v>
      </c>
      <c r="Y427" s="126"/>
      <c r="Z427" s="126"/>
      <c r="AA427" s="126"/>
      <c r="AB427" s="126" t="s">
        <v>1</v>
      </c>
      <c r="AC427" s="126"/>
      <c r="AD427" s="126"/>
      <c r="AE427" s="126"/>
      <c r="AF427" s="126"/>
      <c r="AG427" s="126"/>
      <c r="AH427" s="126"/>
      <c r="AI427" s="126" t="s">
        <v>3634</v>
      </c>
    </row>
    <row r="428" spans="1:35" s="19" customFormat="1" ht="76.5" customHeight="1">
      <c r="A428" s="87" t="s">
        <v>1231</v>
      </c>
      <c r="B428" s="153" t="s">
        <v>999</v>
      </c>
      <c r="C428" s="153" t="s">
        <v>3168</v>
      </c>
      <c r="D428" s="153" t="s">
        <v>2301</v>
      </c>
      <c r="E428" s="170" t="s">
        <v>1925</v>
      </c>
      <c r="F428" s="159" t="s">
        <v>2701</v>
      </c>
      <c r="G428" s="159"/>
      <c r="H428" s="167" t="s">
        <v>1506</v>
      </c>
      <c r="I428" s="37" t="s">
        <v>2905</v>
      </c>
      <c r="J428" s="37" t="s">
        <v>1853</v>
      </c>
      <c r="K428" s="37" t="s">
        <v>1844</v>
      </c>
      <c r="L428" s="37" t="s">
        <v>1845</v>
      </c>
      <c r="M428" s="37" t="s">
        <v>323</v>
      </c>
      <c r="N428" s="37"/>
      <c r="O428" s="148"/>
      <c r="P428" s="126"/>
      <c r="Q428" s="126"/>
      <c r="R428" s="126"/>
      <c r="S428" s="126"/>
      <c r="T428" s="126"/>
      <c r="U428" s="126"/>
      <c r="V428" s="126"/>
      <c r="W428" s="126" t="s">
        <v>1</v>
      </c>
      <c r="X428" s="126"/>
      <c r="Y428" s="126"/>
      <c r="Z428" s="126"/>
      <c r="AA428" s="126"/>
      <c r="AB428" s="126"/>
      <c r="AC428" s="126"/>
      <c r="AD428" s="126"/>
      <c r="AE428" s="126"/>
      <c r="AF428" s="126"/>
      <c r="AG428" s="126"/>
      <c r="AH428" s="126"/>
      <c r="AI428" s="126" t="s">
        <v>3634</v>
      </c>
    </row>
    <row r="429" spans="1:35" s="19" customFormat="1" ht="76.5" customHeight="1">
      <c r="A429" s="87" t="s">
        <v>1232</v>
      </c>
      <c r="B429" s="153" t="s">
        <v>3270</v>
      </c>
      <c r="C429" s="153" t="s">
        <v>3271</v>
      </c>
      <c r="D429" s="153" t="s">
        <v>2300</v>
      </c>
      <c r="E429" s="170" t="s">
        <v>3272</v>
      </c>
      <c r="F429" s="159"/>
      <c r="G429" s="159"/>
      <c r="H429" s="167" t="s">
        <v>3273</v>
      </c>
      <c r="I429" s="37" t="s">
        <v>1842</v>
      </c>
      <c r="J429" s="37" t="s">
        <v>1870</v>
      </c>
      <c r="K429" s="37" t="s">
        <v>1844</v>
      </c>
      <c r="L429" s="37" t="s">
        <v>2298</v>
      </c>
      <c r="M429" s="37" t="s">
        <v>1717</v>
      </c>
      <c r="N429" s="37"/>
      <c r="O429" s="148"/>
      <c r="P429" s="126"/>
      <c r="Q429" s="126"/>
      <c r="R429" s="126"/>
      <c r="S429" s="126"/>
      <c r="T429" s="126"/>
      <c r="U429" s="126"/>
      <c r="V429" s="126"/>
      <c r="W429" s="126"/>
      <c r="X429" s="126" t="s">
        <v>3574</v>
      </c>
      <c r="Y429" s="126"/>
      <c r="Z429" s="126"/>
      <c r="AA429" s="126"/>
      <c r="AB429" s="126"/>
      <c r="AC429" s="126"/>
      <c r="AD429" s="126"/>
      <c r="AE429" s="126"/>
      <c r="AF429" s="126"/>
      <c r="AG429" s="126"/>
      <c r="AH429" s="126"/>
      <c r="AI429" s="126" t="s">
        <v>3634</v>
      </c>
    </row>
    <row r="430" spans="1:35" s="19" customFormat="1" ht="76.5" customHeight="1">
      <c r="A430" s="87" t="s">
        <v>1233</v>
      </c>
      <c r="B430" s="153" t="s">
        <v>3274</v>
      </c>
      <c r="C430" s="153" t="s">
        <v>3275</v>
      </c>
      <c r="D430" s="153" t="s">
        <v>2300</v>
      </c>
      <c r="E430" s="170" t="s">
        <v>3276</v>
      </c>
      <c r="F430" s="159"/>
      <c r="G430" s="159"/>
      <c r="H430" s="167" t="s">
        <v>3277</v>
      </c>
      <c r="I430" s="37" t="s">
        <v>1883</v>
      </c>
      <c r="J430" s="37" t="s">
        <v>97</v>
      </c>
      <c r="K430" s="37" t="s">
        <v>1847</v>
      </c>
      <c r="L430" s="37" t="s">
        <v>1845</v>
      </c>
      <c r="M430" s="37" t="s">
        <v>6</v>
      </c>
      <c r="N430" s="37" t="s">
        <v>1</v>
      </c>
      <c r="O430" s="148"/>
      <c r="P430" s="126"/>
      <c r="Q430" s="126"/>
      <c r="R430" s="126"/>
      <c r="S430" s="126"/>
      <c r="T430" s="126"/>
      <c r="U430" s="126"/>
      <c r="V430" s="126"/>
      <c r="W430" s="126"/>
      <c r="X430" s="126"/>
      <c r="Y430" s="126"/>
      <c r="Z430" s="126"/>
      <c r="AA430" s="126"/>
      <c r="AB430" s="126"/>
      <c r="AC430" s="126"/>
      <c r="AD430" s="126"/>
      <c r="AE430" s="126"/>
      <c r="AF430" s="126"/>
      <c r="AG430" s="126"/>
      <c r="AH430" s="126"/>
      <c r="AI430" s="126" t="s">
        <v>3634</v>
      </c>
    </row>
    <row r="431" spans="1:35" s="19" customFormat="1" ht="76.5" customHeight="1">
      <c r="A431" s="87" t="s">
        <v>1234</v>
      </c>
      <c r="B431" s="153" t="s">
        <v>3911</v>
      </c>
      <c r="C431" s="153" t="s">
        <v>3278</v>
      </c>
      <c r="D431" s="153" t="s">
        <v>2300</v>
      </c>
      <c r="E431" s="170" t="s">
        <v>1925</v>
      </c>
      <c r="F431" s="159"/>
      <c r="G431" s="159"/>
      <c r="H431" s="167" t="s">
        <v>3279</v>
      </c>
      <c r="I431" s="37" t="s">
        <v>1846</v>
      </c>
      <c r="J431" s="37" t="s">
        <v>1853</v>
      </c>
      <c r="K431" s="37" t="s">
        <v>1844</v>
      </c>
      <c r="L431" s="37" t="s">
        <v>1850</v>
      </c>
      <c r="M431" s="37" t="s">
        <v>5</v>
      </c>
      <c r="N431" s="37"/>
      <c r="O431" s="148"/>
      <c r="P431" s="126"/>
      <c r="Q431" s="126"/>
      <c r="R431" s="126"/>
      <c r="S431" s="126"/>
      <c r="T431" s="126"/>
      <c r="U431" s="126"/>
      <c r="V431" s="126"/>
      <c r="W431" s="126"/>
      <c r="X431" s="126"/>
      <c r="Y431" s="126"/>
      <c r="Z431" s="126"/>
      <c r="AA431" s="126"/>
      <c r="AB431" s="126"/>
      <c r="AC431" s="126"/>
      <c r="AD431" s="126"/>
      <c r="AE431" s="126"/>
      <c r="AF431" s="126"/>
      <c r="AG431" s="126"/>
      <c r="AH431" s="126"/>
      <c r="AI431" s="126" t="s">
        <v>1</v>
      </c>
    </row>
    <row r="432" spans="1:35" s="19" customFormat="1" ht="76.5" customHeight="1">
      <c r="A432" s="87" t="s">
        <v>1235</v>
      </c>
      <c r="B432" s="153" t="s">
        <v>3912</v>
      </c>
      <c r="C432" s="153" t="s">
        <v>3278</v>
      </c>
      <c r="D432" s="153" t="s">
        <v>2300</v>
      </c>
      <c r="E432" s="170" t="s">
        <v>1925</v>
      </c>
      <c r="F432" s="159"/>
      <c r="G432" s="159"/>
      <c r="H432" s="167" t="s">
        <v>3913</v>
      </c>
      <c r="I432" s="37" t="s">
        <v>1846</v>
      </c>
      <c r="J432" s="37" t="s">
        <v>1853</v>
      </c>
      <c r="K432" s="37" t="s">
        <v>1844</v>
      </c>
      <c r="L432" s="37" t="s">
        <v>1850</v>
      </c>
      <c r="M432" s="37" t="s">
        <v>5</v>
      </c>
      <c r="N432" s="37"/>
      <c r="O432" s="148"/>
      <c r="P432" s="126"/>
      <c r="Q432" s="126"/>
      <c r="R432" s="126"/>
      <c r="S432" s="126"/>
      <c r="T432" s="126"/>
      <c r="U432" s="126"/>
      <c r="V432" s="126"/>
      <c r="W432" s="126"/>
      <c r="X432" s="126"/>
      <c r="Y432" s="126"/>
      <c r="Z432" s="126"/>
      <c r="AA432" s="126"/>
      <c r="AB432" s="126"/>
      <c r="AC432" s="126"/>
      <c r="AD432" s="126"/>
      <c r="AE432" s="126"/>
      <c r="AF432" s="126"/>
      <c r="AG432" s="126"/>
      <c r="AH432" s="126"/>
      <c r="AI432" s="126" t="s">
        <v>3634</v>
      </c>
    </row>
    <row r="433" spans="1:35" s="19" customFormat="1" ht="76.5" customHeight="1">
      <c r="A433" s="87" t="s">
        <v>370</v>
      </c>
      <c r="B433" s="153" t="s">
        <v>2441</v>
      </c>
      <c r="C433" s="153" t="s">
        <v>2722</v>
      </c>
      <c r="D433" s="153" t="s">
        <v>2300</v>
      </c>
      <c r="E433" s="170" t="s">
        <v>1909</v>
      </c>
      <c r="F433" s="159" t="s">
        <v>2533</v>
      </c>
      <c r="G433" s="159" t="s">
        <v>3914</v>
      </c>
      <c r="H433" s="167" t="s">
        <v>1760</v>
      </c>
      <c r="I433" s="37" t="s">
        <v>1846</v>
      </c>
      <c r="J433" s="37" t="s">
        <v>1872</v>
      </c>
      <c r="K433" s="37" t="s">
        <v>1844</v>
      </c>
      <c r="L433" s="37" t="s">
        <v>1850</v>
      </c>
      <c r="M433" s="37" t="s">
        <v>5</v>
      </c>
      <c r="N433" s="37"/>
      <c r="O433" s="148"/>
      <c r="P433" s="126"/>
      <c r="Q433" s="126"/>
      <c r="R433" s="126"/>
      <c r="S433" s="126" t="s">
        <v>3113</v>
      </c>
      <c r="T433" s="126"/>
      <c r="U433" s="126"/>
      <c r="V433" s="126"/>
      <c r="W433" s="126" t="s">
        <v>1</v>
      </c>
      <c r="X433" s="126"/>
      <c r="Y433" s="126"/>
      <c r="Z433" s="126"/>
      <c r="AA433" s="126"/>
      <c r="AB433" s="126"/>
      <c r="AC433" s="126"/>
      <c r="AD433" s="126"/>
      <c r="AE433" s="126"/>
      <c r="AF433" s="126"/>
      <c r="AG433" s="126"/>
      <c r="AH433" s="126"/>
      <c r="AI433" s="126" t="s">
        <v>3634</v>
      </c>
    </row>
    <row r="434" spans="1:35" s="19" customFormat="1" ht="76.5" customHeight="1">
      <c r="A434" s="87" t="s">
        <v>1236</v>
      </c>
      <c r="B434" s="153" t="s">
        <v>2953</v>
      </c>
      <c r="C434" s="153" t="s">
        <v>3014</v>
      </c>
      <c r="D434" s="153" t="s">
        <v>2300</v>
      </c>
      <c r="E434" s="170" t="s">
        <v>1616</v>
      </c>
      <c r="F434" s="159"/>
      <c r="G434" s="159"/>
      <c r="H434" s="167" t="s">
        <v>2818</v>
      </c>
      <c r="I434" s="37" t="s">
        <v>1858</v>
      </c>
      <c r="J434" s="37" t="s">
        <v>1859</v>
      </c>
      <c r="K434" s="37" t="s">
        <v>1861</v>
      </c>
      <c r="L434" s="37" t="s">
        <v>1882</v>
      </c>
      <c r="M434" s="37" t="s">
        <v>5</v>
      </c>
      <c r="N434" s="37" t="s">
        <v>1</v>
      </c>
      <c r="O434" s="148"/>
      <c r="P434" s="126"/>
      <c r="Q434" s="126"/>
      <c r="R434" s="126"/>
      <c r="S434" s="126"/>
      <c r="T434" s="126"/>
      <c r="U434" s="126"/>
      <c r="V434" s="126"/>
      <c r="W434" s="126"/>
      <c r="X434" s="126"/>
      <c r="Y434" s="126"/>
      <c r="Z434" s="126" t="s">
        <v>3564</v>
      </c>
      <c r="AA434" s="126"/>
      <c r="AB434" s="126"/>
      <c r="AC434" s="126"/>
      <c r="AD434" s="126"/>
      <c r="AE434" s="126"/>
      <c r="AF434" s="126"/>
      <c r="AG434" s="126"/>
      <c r="AH434" s="126"/>
      <c r="AI434" s="126" t="s">
        <v>3634</v>
      </c>
    </row>
    <row r="435" spans="1:35" s="19" customFormat="1" ht="76.5" customHeight="1">
      <c r="A435" s="87" t="s">
        <v>1237</v>
      </c>
      <c r="B435" s="153" t="s">
        <v>3017</v>
      </c>
      <c r="C435" s="153" t="s">
        <v>3016</v>
      </c>
      <c r="D435" s="153" t="s">
        <v>2300</v>
      </c>
      <c r="E435" s="170" t="s">
        <v>1616</v>
      </c>
      <c r="F435" s="159"/>
      <c r="G435" s="159"/>
      <c r="H435" s="167" t="s">
        <v>2817</v>
      </c>
      <c r="I435" s="37" t="s">
        <v>1858</v>
      </c>
      <c r="J435" s="37" t="s">
        <v>1859</v>
      </c>
      <c r="K435" s="37" t="s">
        <v>1861</v>
      </c>
      <c r="L435" s="37" t="s">
        <v>1882</v>
      </c>
      <c r="M435" s="37" t="s">
        <v>5</v>
      </c>
      <c r="N435" s="37" t="s">
        <v>1</v>
      </c>
      <c r="O435" s="148"/>
      <c r="P435" s="126"/>
      <c r="Q435" s="126"/>
      <c r="R435" s="126"/>
      <c r="S435" s="126"/>
      <c r="T435" s="126"/>
      <c r="U435" s="126"/>
      <c r="V435" s="126"/>
      <c r="W435" s="126"/>
      <c r="X435" s="126"/>
      <c r="Y435" s="126"/>
      <c r="Z435" s="126" t="s">
        <v>3565</v>
      </c>
      <c r="AA435" s="126"/>
      <c r="AB435" s="126"/>
      <c r="AC435" s="126"/>
      <c r="AD435" s="126"/>
      <c r="AE435" s="126"/>
      <c r="AF435" s="126"/>
      <c r="AG435" s="126"/>
      <c r="AH435" s="126"/>
      <c r="AI435" s="126" t="s">
        <v>1</v>
      </c>
    </row>
    <row r="436" spans="1:35" s="19" customFormat="1" ht="76.5" customHeight="1">
      <c r="A436" s="87" t="s">
        <v>1252</v>
      </c>
      <c r="B436" s="153" t="s">
        <v>2954</v>
      </c>
      <c r="C436" s="153" t="s">
        <v>3015</v>
      </c>
      <c r="D436" s="153" t="s">
        <v>2300</v>
      </c>
      <c r="E436" s="170" t="s">
        <v>1616</v>
      </c>
      <c r="F436" s="159"/>
      <c r="G436" s="159"/>
      <c r="H436" s="167" t="s">
        <v>2955</v>
      </c>
      <c r="I436" s="37" t="s">
        <v>1858</v>
      </c>
      <c r="J436" s="37" t="s">
        <v>1859</v>
      </c>
      <c r="K436" s="37" t="s">
        <v>1861</v>
      </c>
      <c r="L436" s="37" t="s">
        <v>1882</v>
      </c>
      <c r="M436" s="37" t="s">
        <v>5</v>
      </c>
      <c r="N436" s="37"/>
      <c r="O436" s="148"/>
      <c r="P436" s="126"/>
      <c r="Q436" s="126"/>
      <c r="R436" s="126"/>
      <c r="S436" s="126"/>
      <c r="T436" s="126"/>
      <c r="U436" s="126"/>
      <c r="V436" s="126"/>
      <c r="W436" s="126"/>
      <c r="X436" s="126"/>
      <c r="Y436" s="126"/>
      <c r="Z436" s="126" t="s">
        <v>3566</v>
      </c>
      <c r="AA436" s="126"/>
      <c r="AB436" s="126"/>
      <c r="AC436" s="126"/>
      <c r="AD436" s="126"/>
      <c r="AE436" s="126"/>
      <c r="AF436" s="126"/>
      <c r="AG436" s="126"/>
      <c r="AH436" s="126"/>
      <c r="AI436" s="126" t="s">
        <v>3634</v>
      </c>
    </row>
    <row r="437" spans="1:35" s="19" customFormat="1" ht="76.5" customHeight="1">
      <c r="A437" s="154" t="s">
        <v>1256</v>
      </c>
      <c r="B437" s="153" t="s">
        <v>2083</v>
      </c>
      <c r="C437" s="153" t="s">
        <v>2084</v>
      </c>
      <c r="D437" s="155" t="s">
        <v>2300</v>
      </c>
      <c r="E437" s="170" t="s">
        <v>2085</v>
      </c>
      <c r="F437" s="159"/>
      <c r="G437" s="159"/>
      <c r="H437" s="167" t="s">
        <v>2086</v>
      </c>
      <c r="I437" s="37" t="s">
        <v>2905</v>
      </c>
      <c r="J437" s="37" t="s">
        <v>1869</v>
      </c>
      <c r="K437" s="37" t="s">
        <v>1849</v>
      </c>
      <c r="L437" s="37" t="s">
        <v>2134</v>
      </c>
      <c r="M437" s="37" t="s">
        <v>5</v>
      </c>
      <c r="N437" s="37" t="s">
        <v>1</v>
      </c>
      <c r="O437" s="148"/>
      <c r="P437" s="126"/>
      <c r="Q437" s="126" t="s">
        <v>2998</v>
      </c>
      <c r="R437" s="126" t="s">
        <v>2999</v>
      </c>
      <c r="S437" s="126"/>
      <c r="T437" s="126"/>
      <c r="U437" s="126"/>
      <c r="V437" s="126"/>
      <c r="W437" s="126"/>
      <c r="X437" s="126" t="s">
        <v>2344</v>
      </c>
      <c r="Y437" s="126"/>
      <c r="Z437" s="126"/>
      <c r="AA437" s="126"/>
      <c r="AB437" s="126"/>
      <c r="AC437" s="126"/>
      <c r="AD437" s="126"/>
      <c r="AE437" s="126"/>
      <c r="AF437" s="126"/>
      <c r="AG437" s="126"/>
      <c r="AH437" s="126"/>
      <c r="AI437" s="126" t="s">
        <v>3634</v>
      </c>
    </row>
    <row r="438" spans="1:35" s="19" customFormat="1" ht="76.5" customHeight="1">
      <c r="A438" s="154" t="s">
        <v>1257</v>
      </c>
      <c r="B438" s="153" t="s">
        <v>2724</v>
      </c>
      <c r="C438" s="153" t="s">
        <v>2723</v>
      </c>
      <c r="D438" s="153" t="s">
        <v>2300</v>
      </c>
      <c r="E438" s="170" t="s">
        <v>2085</v>
      </c>
      <c r="F438" s="159"/>
      <c r="G438" s="159"/>
      <c r="H438" s="167" t="s">
        <v>2725</v>
      </c>
      <c r="I438" s="37" t="s">
        <v>2905</v>
      </c>
      <c r="J438" s="37" t="s">
        <v>1869</v>
      </c>
      <c r="K438" s="37" t="s">
        <v>1849</v>
      </c>
      <c r="L438" s="37" t="s">
        <v>2134</v>
      </c>
      <c r="M438" s="37" t="s">
        <v>5</v>
      </c>
      <c r="N438" s="37" t="s">
        <v>1</v>
      </c>
      <c r="O438" s="148"/>
      <c r="P438" s="126"/>
      <c r="Q438" s="126" t="s">
        <v>2998</v>
      </c>
      <c r="R438" s="126" t="s">
        <v>2999</v>
      </c>
      <c r="S438" s="126"/>
      <c r="T438" s="126"/>
      <c r="U438" s="126"/>
      <c r="V438" s="126"/>
      <c r="W438" s="126"/>
      <c r="X438" s="126"/>
      <c r="Y438" s="126"/>
      <c r="Z438" s="126"/>
      <c r="AA438" s="126"/>
      <c r="AB438" s="126"/>
      <c r="AC438" s="126"/>
      <c r="AD438" s="126"/>
      <c r="AE438" s="126"/>
      <c r="AF438" s="126"/>
      <c r="AG438" s="126"/>
      <c r="AH438" s="126"/>
      <c r="AI438" s="126" t="s">
        <v>3634</v>
      </c>
    </row>
    <row r="439" spans="1:35" s="19" customFormat="1" ht="76.5" customHeight="1">
      <c r="A439" s="154" t="s">
        <v>1258</v>
      </c>
      <c r="B439" s="153" t="s">
        <v>2933</v>
      </c>
      <c r="C439" s="153" t="s">
        <v>2934</v>
      </c>
      <c r="D439" s="153" t="s">
        <v>2300</v>
      </c>
      <c r="E439" s="170" t="s">
        <v>2085</v>
      </c>
      <c r="F439" s="159"/>
      <c r="G439" s="159"/>
      <c r="H439" s="167" t="s">
        <v>2935</v>
      </c>
      <c r="I439" s="37" t="s">
        <v>2905</v>
      </c>
      <c r="J439" s="37" t="s">
        <v>1869</v>
      </c>
      <c r="K439" s="37" t="s">
        <v>1849</v>
      </c>
      <c r="L439" s="37" t="s">
        <v>2134</v>
      </c>
      <c r="M439" s="37" t="s">
        <v>5</v>
      </c>
      <c r="N439" s="37" t="s">
        <v>1</v>
      </c>
      <c r="O439" s="148"/>
      <c r="P439" s="126"/>
      <c r="Q439" s="126" t="s">
        <v>2998</v>
      </c>
      <c r="R439" s="126" t="s">
        <v>2999</v>
      </c>
      <c r="S439" s="126"/>
      <c r="T439" s="126"/>
      <c r="U439" s="126"/>
      <c r="V439" s="126"/>
      <c r="W439" s="126"/>
      <c r="X439" s="126" t="s">
        <v>2344</v>
      </c>
      <c r="Y439" s="126"/>
      <c r="Z439" s="126"/>
      <c r="AA439" s="126"/>
      <c r="AB439" s="126"/>
      <c r="AC439" s="126"/>
      <c r="AD439" s="126"/>
      <c r="AE439" s="126"/>
      <c r="AF439" s="126"/>
      <c r="AG439" s="126"/>
      <c r="AH439" s="126"/>
      <c r="AI439" s="126" t="s">
        <v>3634</v>
      </c>
    </row>
    <row r="440" spans="1:35" s="19" customFormat="1" ht="76.5" customHeight="1">
      <c r="A440" s="154" t="s">
        <v>1259</v>
      </c>
      <c r="B440" s="153" t="s">
        <v>2792</v>
      </c>
      <c r="C440" s="153" t="s">
        <v>2800</v>
      </c>
      <c r="D440" s="153" t="s">
        <v>2301</v>
      </c>
      <c r="E440" s="170" t="s">
        <v>577</v>
      </c>
      <c r="F440" s="159"/>
      <c r="G440" s="159"/>
      <c r="H440" s="167" t="s">
        <v>2797</v>
      </c>
      <c r="I440" s="37" t="s">
        <v>1874</v>
      </c>
      <c r="J440" s="37" t="s">
        <v>1859</v>
      </c>
      <c r="K440" s="37" t="s">
        <v>1849</v>
      </c>
      <c r="L440" s="37" t="s">
        <v>1850</v>
      </c>
      <c r="M440" s="37" t="s">
        <v>5</v>
      </c>
      <c r="N440" s="37"/>
      <c r="O440" s="148"/>
      <c r="P440" s="126"/>
      <c r="Q440" s="126"/>
      <c r="R440" s="126"/>
      <c r="S440" s="126"/>
      <c r="T440" s="126"/>
      <c r="U440" s="126"/>
      <c r="V440" s="126"/>
      <c r="W440" s="126"/>
      <c r="X440" s="126"/>
      <c r="Y440" s="126"/>
      <c r="Z440" s="126" t="s">
        <v>1</v>
      </c>
      <c r="AA440" s="126"/>
      <c r="AB440" s="126"/>
      <c r="AC440" s="126"/>
      <c r="AD440" s="126"/>
      <c r="AE440" s="126"/>
      <c r="AF440" s="126"/>
      <c r="AG440" s="126"/>
      <c r="AH440" s="126"/>
      <c r="AI440" s="126" t="s">
        <v>3634</v>
      </c>
    </row>
    <row r="441" spans="1:35" s="19" customFormat="1" ht="76.5" customHeight="1">
      <c r="A441" s="87" t="s">
        <v>1261</v>
      </c>
      <c r="B441" s="153" t="s">
        <v>1889</v>
      </c>
      <c r="C441" s="153" t="s">
        <v>2729</v>
      </c>
      <c r="D441" s="153" t="s">
        <v>2300</v>
      </c>
      <c r="E441" s="170" t="s">
        <v>149</v>
      </c>
      <c r="F441" s="156"/>
      <c r="G441" s="156"/>
      <c r="H441" s="167" t="s">
        <v>1890</v>
      </c>
      <c r="I441" s="37" t="s">
        <v>1874</v>
      </c>
      <c r="J441" s="37" t="s">
        <v>1859</v>
      </c>
      <c r="K441" s="37" t="s">
        <v>1844</v>
      </c>
      <c r="L441" s="37" t="s">
        <v>1850</v>
      </c>
      <c r="M441" s="37" t="s">
        <v>5</v>
      </c>
      <c r="N441" s="37"/>
      <c r="O441" s="148"/>
      <c r="P441" s="126"/>
      <c r="Q441" s="126"/>
      <c r="R441" s="126" t="s">
        <v>2994</v>
      </c>
      <c r="S441" s="126"/>
      <c r="T441" s="37"/>
      <c r="U441" s="126"/>
      <c r="V441" s="126"/>
      <c r="W441" s="126"/>
      <c r="X441" s="126"/>
      <c r="Y441" s="126"/>
      <c r="Z441" s="126"/>
      <c r="AA441" s="126"/>
      <c r="AB441" s="37"/>
      <c r="AC441" s="126"/>
      <c r="AD441" s="126"/>
      <c r="AE441" s="37"/>
      <c r="AF441" s="126"/>
      <c r="AG441" s="126"/>
      <c r="AH441" s="37"/>
      <c r="AI441" s="37" t="s">
        <v>3634</v>
      </c>
    </row>
    <row r="442" spans="1:35" s="19" customFormat="1" ht="76.5" customHeight="1">
      <c r="A442" s="87" t="s">
        <v>1262</v>
      </c>
      <c r="B442" s="153" t="s">
        <v>3035</v>
      </c>
      <c r="C442" s="153" t="s">
        <v>2731</v>
      </c>
      <c r="D442" s="153" t="s">
        <v>2300</v>
      </c>
      <c r="E442" s="170" t="s">
        <v>149</v>
      </c>
      <c r="F442" s="159"/>
      <c r="G442" s="159"/>
      <c r="H442" s="167" t="s">
        <v>2733</v>
      </c>
      <c r="I442" s="37" t="s">
        <v>1874</v>
      </c>
      <c r="J442" s="37" t="s">
        <v>1859</v>
      </c>
      <c r="K442" s="37" t="s">
        <v>1844</v>
      </c>
      <c r="L442" s="37" t="s">
        <v>1850</v>
      </c>
      <c r="M442" s="37" t="s">
        <v>5</v>
      </c>
      <c r="N442" s="37"/>
      <c r="O442" s="148"/>
      <c r="P442" s="126"/>
      <c r="Q442" s="126"/>
      <c r="R442" s="126"/>
      <c r="S442" s="126"/>
      <c r="T442" s="126"/>
      <c r="U442" s="126"/>
      <c r="V442" s="126"/>
      <c r="W442" s="126"/>
      <c r="X442" s="126"/>
      <c r="Y442" s="126"/>
      <c r="Z442" s="126"/>
      <c r="AA442" s="126"/>
      <c r="AB442" s="126"/>
      <c r="AC442" s="126"/>
      <c r="AD442" s="126"/>
      <c r="AE442" s="126"/>
      <c r="AF442" s="126"/>
      <c r="AG442" s="126"/>
      <c r="AH442" s="126"/>
      <c r="AI442" s="126" t="s">
        <v>3634</v>
      </c>
    </row>
    <row r="443" spans="1:35" s="19" customFormat="1" ht="76.5" customHeight="1">
      <c r="A443" s="177" t="s">
        <v>328</v>
      </c>
      <c r="B443" s="153" t="s">
        <v>3036</v>
      </c>
      <c r="C443" s="153" t="s">
        <v>2730</v>
      </c>
      <c r="D443" s="153" t="s">
        <v>2301</v>
      </c>
      <c r="E443" s="170" t="s">
        <v>149</v>
      </c>
      <c r="F443" s="159"/>
      <c r="G443" s="159"/>
      <c r="H443" s="167" t="s">
        <v>2732</v>
      </c>
      <c r="I443" s="37" t="s">
        <v>1874</v>
      </c>
      <c r="J443" s="37" t="s">
        <v>1859</v>
      </c>
      <c r="K443" s="37" t="s">
        <v>1844</v>
      </c>
      <c r="L443" s="37" t="s">
        <v>1850</v>
      </c>
      <c r="M443" s="37" t="s">
        <v>5</v>
      </c>
      <c r="N443" s="37"/>
      <c r="O443" s="148"/>
      <c r="P443" s="126"/>
      <c r="Q443" s="126"/>
      <c r="R443" s="126"/>
      <c r="S443" s="126"/>
      <c r="T443" s="126"/>
      <c r="U443" s="126"/>
      <c r="V443" s="126"/>
      <c r="W443" s="126"/>
      <c r="X443" s="126"/>
      <c r="Y443" s="126"/>
      <c r="Z443" s="126"/>
      <c r="AA443" s="126"/>
      <c r="AB443" s="126"/>
      <c r="AC443" s="126"/>
      <c r="AD443" s="126"/>
      <c r="AE443" s="126"/>
      <c r="AF443" s="126"/>
      <c r="AG443" s="126"/>
      <c r="AH443" s="126"/>
      <c r="AI443" s="126" t="s">
        <v>3634</v>
      </c>
    </row>
    <row r="444" spans="1:35" s="19" customFormat="1" ht="76.5" customHeight="1">
      <c r="A444" s="87" t="s">
        <v>371</v>
      </c>
      <c r="B444" s="153" t="s">
        <v>3733</v>
      </c>
      <c r="C444" s="153" t="s">
        <v>3734</v>
      </c>
      <c r="D444" s="153" t="s">
        <v>2300</v>
      </c>
      <c r="E444" s="170" t="s">
        <v>3700</v>
      </c>
      <c r="F444" s="159"/>
      <c r="G444" s="159"/>
      <c r="H444" s="167" t="s">
        <v>3735</v>
      </c>
      <c r="I444" s="37" t="s">
        <v>1883</v>
      </c>
      <c r="J444" s="37" t="s">
        <v>97</v>
      </c>
      <c r="K444" s="37" t="s">
        <v>1849</v>
      </c>
      <c r="L444" s="37" t="s">
        <v>2298</v>
      </c>
      <c r="M444" s="37" t="s">
        <v>6</v>
      </c>
      <c r="N444" s="37" t="s">
        <v>1</v>
      </c>
      <c r="O444" s="148"/>
      <c r="P444" s="126"/>
      <c r="Q444" s="126"/>
      <c r="R444" s="126"/>
      <c r="S444" s="126"/>
      <c r="T444" s="126"/>
      <c r="U444" s="126"/>
      <c r="V444" s="126"/>
      <c r="W444" s="126"/>
      <c r="X444" s="126" t="s">
        <v>2341</v>
      </c>
      <c r="Y444" s="126"/>
      <c r="Z444" s="126"/>
      <c r="AA444" s="126"/>
      <c r="AB444" s="126"/>
      <c r="AC444" s="126"/>
      <c r="AD444" s="126" t="s">
        <v>3578</v>
      </c>
      <c r="AE444" s="126"/>
      <c r="AF444" s="126"/>
      <c r="AG444" s="126"/>
      <c r="AH444" s="126"/>
      <c r="AI444" s="126" t="s">
        <v>3634</v>
      </c>
    </row>
    <row r="445" spans="1:35" s="19" customFormat="1" ht="76.5" customHeight="1">
      <c r="A445" s="87" t="s">
        <v>1263</v>
      </c>
      <c r="B445" s="153" t="s">
        <v>996</v>
      </c>
      <c r="C445" s="153" t="s">
        <v>3167</v>
      </c>
      <c r="D445" s="153" t="s">
        <v>2300</v>
      </c>
      <c r="E445" s="170" t="s">
        <v>1617</v>
      </c>
      <c r="F445" s="159"/>
      <c r="G445" s="159"/>
      <c r="H445" s="167" t="s">
        <v>997</v>
      </c>
      <c r="I445" s="37" t="s">
        <v>2905</v>
      </c>
      <c r="J445" s="37" t="s">
        <v>1843</v>
      </c>
      <c r="K445" s="37" t="s">
        <v>1844</v>
      </c>
      <c r="L445" s="37" t="s">
        <v>1850</v>
      </c>
      <c r="M445" s="37" t="s">
        <v>1717</v>
      </c>
      <c r="N445" s="37"/>
      <c r="O445" s="148"/>
      <c r="P445" s="126"/>
      <c r="Q445" s="126"/>
      <c r="R445" s="126"/>
      <c r="S445" s="126"/>
      <c r="T445" s="126"/>
      <c r="U445" s="126"/>
      <c r="V445" s="126"/>
      <c r="W445" s="126" t="s">
        <v>1</v>
      </c>
      <c r="X445" s="126" t="s">
        <v>3423</v>
      </c>
      <c r="Y445" s="126"/>
      <c r="Z445" s="126"/>
      <c r="AA445" s="126"/>
      <c r="AB445" s="126"/>
      <c r="AC445" s="126"/>
      <c r="AD445" s="126"/>
      <c r="AE445" s="126"/>
      <c r="AF445" s="126"/>
      <c r="AG445" s="126"/>
      <c r="AH445" s="126"/>
      <c r="AI445" s="126" t="s">
        <v>3634</v>
      </c>
    </row>
    <row r="446" spans="1:35" s="19" customFormat="1" ht="76.5" customHeight="1">
      <c r="A446" s="87" t="s">
        <v>1264</v>
      </c>
      <c r="B446" s="153" t="s">
        <v>2965</v>
      </c>
      <c r="C446" s="153" t="s">
        <v>3027</v>
      </c>
      <c r="D446" s="87" t="s">
        <v>2300</v>
      </c>
      <c r="E446" s="170" t="s">
        <v>2966</v>
      </c>
      <c r="F446" s="159" t="s">
        <v>2967</v>
      </c>
      <c r="G446" s="159"/>
      <c r="H446" s="167" t="s">
        <v>2968</v>
      </c>
      <c r="I446" s="37" t="s">
        <v>1846</v>
      </c>
      <c r="J446" s="37" t="s">
        <v>3638</v>
      </c>
      <c r="K446" s="37" t="s">
        <v>1844</v>
      </c>
      <c r="L446" s="37" t="s">
        <v>1850</v>
      </c>
      <c r="M446" s="37" t="s">
        <v>5</v>
      </c>
      <c r="N446" s="37" t="s">
        <v>1</v>
      </c>
      <c r="O446" s="148"/>
      <c r="P446" s="126"/>
      <c r="Q446" s="126"/>
      <c r="R446" s="126"/>
      <c r="S446" s="126"/>
      <c r="T446" s="126"/>
      <c r="U446" s="126"/>
      <c r="V446" s="126"/>
      <c r="W446" s="126" t="s">
        <v>1</v>
      </c>
      <c r="X446" s="126"/>
      <c r="Y446" s="126"/>
      <c r="Z446" s="126"/>
      <c r="AA446" s="126"/>
      <c r="AB446" s="126"/>
      <c r="AC446" s="126"/>
      <c r="AD446" s="126"/>
      <c r="AE446" s="126"/>
      <c r="AF446" s="126"/>
      <c r="AG446" s="126"/>
      <c r="AH446" s="126"/>
      <c r="AI446" s="126" t="s">
        <v>3634</v>
      </c>
    </row>
    <row r="447" spans="1:35" s="19" customFormat="1" ht="76.5" customHeight="1">
      <c r="A447" s="87" t="s">
        <v>1267</v>
      </c>
      <c r="B447" s="153" t="s">
        <v>3003</v>
      </c>
      <c r="C447" s="153" t="s">
        <v>3002</v>
      </c>
      <c r="D447" s="153" t="s">
        <v>2300</v>
      </c>
      <c r="E447" s="170" t="s">
        <v>149</v>
      </c>
      <c r="F447" s="159"/>
      <c r="G447" s="159"/>
      <c r="H447" s="167" t="s">
        <v>3284</v>
      </c>
      <c r="I447" s="37" t="s">
        <v>2899</v>
      </c>
      <c r="J447" s="37" t="s">
        <v>3638</v>
      </c>
      <c r="K447" s="37" t="s">
        <v>1844</v>
      </c>
      <c r="L447" s="37" t="s">
        <v>1850</v>
      </c>
      <c r="M447" s="37" t="s">
        <v>5</v>
      </c>
      <c r="N447" s="37"/>
      <c r="O447" s="148"/>
      <c r="P447" s="126"/>
      <c r="Q447" s="126"/>
      <c r="R447" s="126" t="s">
        <v>2994</v>
      </c>
      <c r="S447" s="126"/>
      <c r="T447" s="126"/>
      <c r="U447" s="126"/>
      <c r="V447" s="126"/>
      <c r="W447" s="126"/>
      <c r="X447" s="126"/>
      <c r="Y447" s="126"/>
      <c r="Z447" s="126"/>
      <c r="AA447" s="126"/>
      <c r="AB447" s="126"/>
      <c r="AC447" s="126" t="s">
        <v>1</v>
      </c>
      <c r="AD447" s="126"/>
      <c r="AE447" s="126"/>
      <c r="AF447" s="126"/>
      <c r="AG447" s="126"/>
      <c r="AH447" s="126"/>
      <c r="AI447" s="126" t="s">
        <v>3634</v>
      </c>
    </row>
    <row r="448" spans="1:35" s="19" customFormat="1" ht="76.5" customHeight="1">
      <c r="A448" s="87" t="s">
        <v>1268</v>
      </c>
      <c r="B448" s="153" t="s">
        <v>3096</v>
      </c>
      <c r="C448" s="153" t="s">
        <v>3097</v>
      </c>
      <c r="D448" s="153" t="s">
        <v>2300</v>
      </c>
      <c r="E448" s="170" t="s">
        <v>1616</v>
      </c>
      <c r="F448" s="159"/>
      <c r="G448" s="159"/>
      <c r="H448" s="167" t="s">
        <v>3098</v>
      </c>
      <c r="I448" s="37" t="s">
        <v>1846</v>
      </c>
      <c r="J448" s="37" t="s">
        <v>3638</v>
      </c>
      <c r="K448" s="37" t="s">
        <v>1844</v>
      </c>
      <c r="L448" s="37" t="s">
        <v>1850</v>
      </c>
      <c r="M448" s="37" t="s">
        <v>5</v>
      </c>
      <c r="N448" s="37"/>
      <c r="O448" s="148"/>
      <c r="P448" s="126"/>
      <c r="Q448" s="126"/>
      <c r="R448" s="126" t="s">
        <v>2994</v>
      </c>
      <c r="S448" s="126"/>
      <c r="T448" s="126" t="s">
        <v>1</v>
      </c>
      <c r="U448" s="126"/>
      <c r="V448" s="126"/>
      <c r="W448" s="126"/>
      <c r="X448" s="126"/>
      <c r="Y448" s="126"/>
      <c r="Z448" s="126"/>
      <c r="AA448" s="126"/>
      <c r="AB448" s="126"/>
      <c r="AC448" s="126"/>
      <c r="AD448" s="126"/>
      <c r="AE448" s="126"/>
      <c r="AF448" s="126"/>
      <c r="AG448" s="126"/>
      <c r="AH448" s="126"/>
      <c r="AI448" s="126" t="s">
        <v>3634</v>
      </c>
    </row>
    <row r="449" spans="1:35" s="19" customFormat="1" ht="76.5" customHeight="1">
      <c r="A449" s="87" t="s">
        <v>1269</v>
      </c>
      <c r="B449" s="153" t="s">
        <v>2940</v>
      </c>
      <c r="C449" s="153" t="s">
        <v>3169</v>
      </c>
      <c r="D449" s="153" t="s">
        <v>2300</v>
      </c>
      <c r="E449" s="170" t="s">
        <v>1616</v>
      </c>
      <c r="F449" s="159" t="s">
        <v>2969</v>
      </c>
      <c r="G449" s="159" t="s">
        <v>3915</v>
      </c>
      <c r="H449" s="167" t="s">
        <v>2941</v>
      </c>
      <c r="I449" s="37" t="s">
        <v>1846</v>
      </c>
      <c r="J449" s="37" t="s">
        <v>1855</v>
      </c>
      <c r="K449" s="37" t="s">
        <v>1844</v>
      </c>
      <c r="L449" s="37" t="s">
        <v>1850</v>
      </c>
      <c r="M449" s="37" t="s">
        <v>323</v>
      </c>
      <c r="N449" s="37"/>
      <c r="O449" s="148"/>
      <c r="P449" s="126"/>
      <c r="Q449" s="126"/>
      <c r="R449" s="126"/>
      <c r="S449" s="126" t="s">
        <v>1</v>
      </c>
      <c r="T449" s="126"/>
      <c r="U449" s="126"/>
      <c r="V449" s="126"/>
      <c r="W449" s="126" t="s">
        <v>1</v>
      </c>
      <c r="X449" s="126" t="s">
        <v>2344</v>
      </c>
      <c r="Y449" s="126"/>
      <c r="Z449" s="126"/>
      <c r="AA449" s="126"/>
      <c r="AB449" s="126"/>
      <c r="AC449" s="126"/>
      <c r="AD449" s="126"/>
      <c r="AE449" s="126"/>
      <c r="AF449" s="126"/>
      <c r="AG449" s="126"/>
      <c r="AH449" s="126"/>
      <c r="AI449" s="126" t="s">
        <v>1</v>
      </c>
    </row>
    <row r="450" spans="1:35" s="19" customFormat="1" ht="76.5" customHeight="1">
      <c r="A450" s="87" t="s">
        <v>1270</v>
      </c>
      <c r="B450" s="153" t="s">
        <v>3674</v>
      </c>
      <c r="C450" s="153" t="s">
        <v>3099</v>
      </c>
      <c r="D450" s="153" t="s">
        <v>2300</v>
      </c>
      <c r="E450" s="170" t="s">
        <v>1925</v>
      </c>
      <c r="F450" s="159"/>
      <c r="G450" s="159"/>
      <c r="H450" s="167" t="s">
        <v>3285</v>
      </c>
      <c r="I450" s="37" t="s">
        <v>1858</v>
      </c>
      <c r="J450" s="37" t="s">
        <v>3638</v>
      </c>
      <c r="K450" s="37" t="s">
        <v>1844</v>
      </c>
      <c r="L450" s="37" t="s">
        <v>2134</v>
      </c>
      <c r="M450" s="37" t="s">
        <v>5</v>
      </c>
      <c r="N450" s="37" t="s">
        <v>1</v>
      </c>
      <c r="O450" s="148"/>
      <c r="P450" s="126"/>
      <c r="Q450" s="126" t="s">
        <v>2994</v>
      </c>
      <c r="R450" s="126" t="s">
        <v>2994</v>
      </c>
      <c r="S450" s="126"/>
      <c r="T450" s="126" t="s">
        <v>1</v>
      </c>
      <c r="U450" s="126"/>
      <c r="V450" s="126"/>
      <c r="W450" s="126"/>
      <c r="X450" s="126"/>
      <c r="Y450" s="126"/>
      <c r="Z450" s="126"/>
      <c r="AA450" s="126"/>
      <c r="AB450" s="126"/>
      <c r="AC450" s="126"/>
      <c r="AD450" s="126"/>
      <c r="AE450" s="126"/>
      <c r="AF450" s="126"/>
      <c r="AG450" s="126" t="s">
        <v>3578</v>
      </c>
      <c r="AH450" s="126" t="s">
        <v>1</v>
      </c>
      <c r="AI450" s="126" t="s">
        <v>3634</v>
      </c>
    </row>
    <row r="451" spans="1:35" s="19" customFormat="1" ht="76.5" customHeight="1">
      <c r="A451" s="87" t="s">
        <v>1273</v>
      </c>
      <c r="B451" s="153" t="s">
        <v>1797</v>
      </c>
      <c r="C451" s="153" t="s">
        <v>3100</v>
      </c>
      <c r="D451" s="155" t="s">
        <v>2300</v>
      </c>
      <c r="E451" s="170" t="s">
        <v>1925</v>
      </c>
      <c r="F451" s="159"/>
      <c r="G451" s="159"/>
      <c r="H451" s="167" t="s">
        <v>3286</v>
      </c>
      <c r="I451" s="37" t="s">
        <v>1858</v>
      </c>
      <c r="J451" s="37" t="s">
        <v>1857</v>
      </c>
      <c r="K451" s="37" t="s">
        <v>1844</v>
      </c>
      <c r="L451" s="37" t="s">
        <v>2298</v>
      </c>
      <c r="M451" s="37" t="s">
        <v>5</v>
      </c>
      <c r="N451" s="37" t="s">
        <v>1</v>
      </c>
      <c r="O451" s="148"/>
      <c r="P451" s="126"/>
      <c r="Q451" s="126" t="s">
        <v>2994</v>
      </c>
      <c r="R451" s="126" t="s">
        <v>2994</v>
      </c>
      <c r="S451" s="126"/>
      <c r="T451" s="126" t="s">
        <v>1</v>
      </c>
      <c r="U451" s="126"/>
      <c r="V451" s="126"/>
      <c r="W451" s="126"/>
      <c r="X451" s="126" t="s">
        <v>3413</v>
      </c>
      <c r="Y451" s="126"/>
      <c r="Z451" s="126"/>
      <c r="AA451" s="126"/>
      <c r="AB451" s="126"/>
      <c r="AC451" s="126"/>
      <c r="AD451" s="126" t="s">
        <v>3762</v>
      </c>
      <c r="AE451" s="126"/>
      <c r="AF451" s="126"/>
      <c r="AG451" s="126" t="s">
        <v>3578</v>
      </c>
      <c r="AH451" s="126" t="s">
        <v>1</v>
      </c>
      <c r="AI451" s="126" t="s">
        <v>1</v>
      </c>
    </row>
    <row r="452" spans="1:35" s="19" customFormat="1" ht="76.5" customHeight="1">
      <c r="A452" s="87" t="s">
        <v>1275</v>
      </c>
      <c r="B452" s="153" t="s">
        <v>205</v>
      </c>
      <c r="C452" s="153" t="s">
        <v>97</v>
      </c>
      <c r="D452" s="155" t="s">
        <v>97</v>
      </c>
      <c r="E452" s="170" t="s">
        <v>1925</v>
      </c>
      <c r="F452" s="159"/>
      <c r="G452" s="159"/>
      <c r="H452" s="167" t="s">
        <v>1453</v>
      </c>
      <c r="I452" s="37" t="s">
        <v>1874</v>
      </c>
      <c r="J452" s="37" t="s">
        <v>97</v>
      </c>
      <c r="K452" s="37" t="s">
        <v>1868</v>
      </c>
      <c r="L452" s="37" t="s">
        <v>1882</v>
      </c>
      <c r="M452" s="37" t="s">
        <v>5</v>
      </c>
      <c r="N452" s="37" t="s">
        <v>1</v>
      </c>
      <c r="O452" s="148"/>
      <c r="P452" s="126"/>
      <c r="Q452" s="126" t="s">
        <v>2726</v>
      </c>
      <c r="R452" s="126"/>
      <c r="S452" s="126"/>
      <c r="T452" s="126" t="s">
        <v>1954</v>
      </c>
      <c r="U452" s="126"/>
      <c r="V452" s="126"/>
      <c r="W452" s="126"/>
      <c r="X452" s="126"/>
      <c r="Y452" s="126"/>
      <c r="Z452" s="126"/>
      <c r="AA452" s="126"/>
      <c r="AB452" s="126"/>
      <c r="AC452" s="126" t="s">
        <v>1954</v>
      </c>
      <c r="AD452" s="126"/>
      <c r="AE452" s="126" t="s">
        <v>3916</v>
      </c>
      <c r="AF452" s="126"/>
      <c r="AG452" s="126"/>
      <c r="AH452" s="126"/>
      <c r="AI452" s="126" t="s">
        <v>1</v>
      </c>
    </row>
    <row r="453" spans="1:35" s="19" customFormat="1" ht="76.5" customHeight="1">
      <c r="A453" s="87" t="s">
        <v>1276</v>
      </c>
      <c r="B453" s="153" t="s">
        <v>1553</v>
      </c>
      <c r="C453" s="153" t="s">
        <v>97</v>
      </c>
      <c r="D453" s="155" t="s">
        <v>97</v>
      </c>
      <c r="E453" s="170" t="s">
        <v>1925</v>
      </c>
      <c r="F453" s="159"/>
      <c r="G453" s="159"/>
      <c r="H453" s="167" t="s">
        <v>1455</v>
      </c>
      <c r="I453" s="37" t="s">
        <v>2905</v>
      </c>
      <c r="J453" s="37" t="s">
        <v>97</v>
      </c>
      <c r="K453" s="37" t="s">
        <v>1844</v>
      </c>
      <c r="L453" s="37" t="s">
        <v>1845</v>
      </c>
      <c r="M453" s="37" t="s">
        <v>5</v>
      </c>
      <c r="N453" s="37"/>
      <c r="O453" s="148"/>
      <c r="P453" s="126"/>
      <c r="Q453" s="126"/>
      <c r="R453" s="126"/>
      <c r="S453" s="126"/>
      <c r="T453" s="126"/>
      <c r="U453" s="126"/>
      <c r="V453" s="126"/>
      <c r="W453" s="126"/>
      <c r="X453" s="126"/>
      <c r="Y453" s="126"/>
      <c r="Z453" s="126"/>
      <c r="AA453" s="126"/>
      <c r="AB453" s="126"/>
      <c r="AC453" s="126"/>
      <c r="AD453" s="126"/>
      <c r="AE453" s="126"/>
      <c r="AF453" s="126"/>
      <c r="AG453" s="126"/>
      <c r="AH453" s="126"/>
      <c r="AI453" s="126" t="s">
        <v>3634</v>
      </c>
    </row>
    <row r="454" spans="1:35" s="19" customFormat="1" ht="76.5" customHeight="1">
      <c r="A454" s="87" t="s">
        <v>1277</v>
      </c>
      <c r="B454" s="153" t="s">
        <v>1265</v>
      </c>
      <c r="C454" s="153" t="s">
        <v>97</v>
      </c>
      <c r="D454" s="155" t="s">
        <v>97</v>
      </c>
      <c r="E454" s="170" t="s">
        <v>3917</v>
      </c>
      <c r="F454" s="159"/>
      <c r="G454" s="159"/>
      <c r="H454" s="167" t="s">
        <v>1740</v>
      </c>
      <c r="I454" s="37" t="s">
        <v>1874</v>
      </c>
      <c r="J454" s="37" t="s">
        <v>1859</v>
      </c>
      <c r="K454" s="37" t="s">
        <v>1849</v>
      </c>
      <c r="L454" s="37" t="s">
        <v>1850</v>
      </c>
      <c r="M454" s="37" t="s">
        <v>5</v>
      </c>
      <c r="N454" s="37"/>
      <c r="O454" s="148"/>
      <c r="P454" s="126"/>
      <c r="Q454" s="126"/>
      <c r="R454" s="126"/>
      <c r="S454" s="126"/>
      <c r="T454" s="126"/>
      <c r="U454" s="126"/>
      <c r="V454" s="126"/>
      <c r="W454" s="126"/>
      <c r="X454" s="126"/>
      <c r="Y454" s="126"/>
      <c r="Z454" s="126"/>
      <c r="AA454" s="126"/>
      <c r="AB454" s="126"/>
      <c r="AC454" s="126"/>
      <c r="AD454" s="126"/>
      <c r="AE454" s="126"/>
      <c r="AF454" s="126"/>
      <c r="AG454" s="126"/>
      <c r="AH454" s="126"/>
      <c r="AI454" s="126" t="s">
        <v>3634</v>
      </c>
    </row>
    <row r="455" spans="1:35" s="19" customFormat="1" ht="76.5" customHeight="1">
      <c r="A455" s="87" t="s">
        <v>372</v>
      </c>
      <c r="B455" s="153" t="s">
        <v>2117</v>
      </c>
      <c r="C455" s="153" t="s">
        <v>97</v>
      </c>
      <c r="D455" s="153" t="s">
        <v>97</v>
      </c>
      <c r="E455" s="170" t="s">
        <v>1925</v>
      </c>
      <c r="F455" s="159"/>
      <c r="G455" s="159"/>
      <c r="H455" s="167" t="s">
        <v>1987</v>
      </c>
      <c r="I455" s="37" t="s">
        <v>2905</v>
      </c>
      <c r="J455" s="37" t="s">
        <v>97</v>
      </c>
      <c r="K455" s="37" t="s">
        <v>1844</v>
      </c>
      <c r="L455" s="37" t="s">
        <v>1850</v>
      </c>
      <c r="M455" s="37" t="s">
        <v>5</v>
      </c>
      <c r="N455" s="37"/>
      <c r="O455" s="148"/>
      <c r="P455" s="126"/>
      <c r="Q455" s="126"/>
      <c r="R455" s="126"/>
      <c r="S455" s="126"/>
      <c r="T455" s="126"/>
      <c r="U455" s="126"/>
      <c r="V455" s="126"/>
      <c r="W455" s="126"/>
      <c r="X455" s="126"/>
      <c r="Y455" s="126"/>
      <c r="Z455" s="126"/>
      <c r="AA455" s="126"/>
      <c r="AB455" s="126"/>
      <c r="AC455" s="126"/>
      <c r="AD455" s="126"/>
      <c r="AE455" s="126"/>
      <c r="AF455" s="126"/>
      <c r="AG455" s="126"/>
      <c r="AH455" s="126"/>
      <c r="AI455" s="126" t="s">
        <v>3634</v>
      </c>
    </row>
    <row r="456" spans="1:35" s="19" customFormat="1" ht="76.5" customHeight="1">
      <c r="A456" s="87" t="s">
        <v>1278</v>
      </c>
      <c r="B456" s="153" t="s">
        <v>3291</v>
      </c>
      <c r="C456" s="153" t="s">
        <v>97</v>
      </c>
      <c r="D456" s="155" t="s">
        <v>97</v>
      </c>
      <c r="E456" s="170" t="s">
        <v>3292</v>
      </c>
      <c r="F456" s="159"/>
      <c r="G456" s="159"/>
      <c r="H456" s="167" t="s">
        <v>3293</v>
      </c>
      <c r="I456" s="37" t="s">
        <v>2899</v>
      </c>
      <c r="J456" s="37" t="s">
        <v>3638</v>
      </c>
      <c r="K456" s="37" t="s">
        <v>1844</v>
      </c>
      <c r="L456" s="37" t="s">
        <v>1850</v>
      </c>
      <c r="M456" s="37" t="s">
        <v>5</v>
      </c>
      <c r="N456" s="37"/>
      <c r="O456" s="148"/>
      <c r="P456" s="126"/>
      <c r="Q456" s="126"/>
      <c r="R456" s="126"/>
      <c r="S456" s="126"/>
      <c r="T456" s="126"/>
      <c r="U456" s="126"/>
      <c r="V456" s="126"/>
      <c r="W456" s="126"/>
      <c r="X456" s="126"/>
      <c r="Y456" s="126"/>
      <c r="Z456" s="126"/>
      <c r="AA456" s="126"/>
      <c r="AB456" s="126"/>
      <c r="AC456" s="126"/>
      <c r="AD456" s="126"/>
      <c r="AE456" s="126"/>
      <c r="AF456" s="126"/>
      <c r="AG456" s="126"/>
      <c r="AH456" s="126"/>
      <c r="AI456" s="126" t="s">
        <v>3634</v>
      </c>
    </row>
    <row r="457" spans="1:35" s="19" customFormat="1" ht="76.5" customHeight="1">
      <c r="A457" s="87" t="s">
        <v>1279</v>
      </c>
      <c r="B457" s="153" t="s">
        <v>2223</v>
      </c>
      <c r="C457" s="153" t="s">
        <v>97</v>
      </c>
      <c r="D457" s="155" t="s">
        <v>97</v>
      </c>
      <c r="E457" s="170" t="s">
        <v>1881</v>
      </c>
      <c r="F457" s="159"/>
      <c r="G457" s="159"/>
      <c r="H457" s="167" t="s">
        <v>3074</v>
      </c>
      <c r="I457" s="37" t="s">
        <v>2905</v>
      </c>
      <c r="J457" s="37" t="s">
        <v>3638</v>
      </c>
      <c r="K457" s="37" t="s">
        <v>1844</v>
      </c>
      <c r="L457" s="37" t="s">
        <v>1850</v>
      </c>
      <c r="M457" s="37" t="s">
        <v>323</v>
      </c>
      <c r="N457" s="37"/>
      <c r="O457" s="148"/>
      <c r="P457" s="126"/>
      <c r="Q457" s="126"/>
      <c r="R457" s="126"/>
      <c r="S457" s="126"/>
      <c r="T457" s="126"/>
      <c r="U457" s="126"/>
      <c r="V457" s="126"/>
      <c r="W457" s="126"/>
      <c r="X457" s="126"/>
      <c r="Y457" s="126"/>
      <c r="Z457" s="126"/>
      <c r="AA457" s="126"/>
      <c r="AB457" s="126"/>
      <c r="AC457" s="126"/>
      <c r="AD457" s="126"/>
      <c r="AE457" s="126"/>
      <c r="AF457" s="126" t="s">
        <v>1</v>
      </c>
      <c r="AG457" s="126"/>
      <c r="AH457" s="126"/>
      <c r="AI457" s="126" t="s">
        <v>3634</v>
      </c>
    </row>
    <row r="458" spans="1:35" s="19" customFormat="1" ht="76.5" customHeight="1">
      <c r="A458" s="87" t="s">
        <v>1280</v>
      </c>
      <c r="B458" s="153" t="s">
        <v>3918</v>
      </c>
      <c r="C458" s="153" t="s">
        <v>97</v>
      </c>
      <c r="D458" s="155" t="s">
        <v>97</v>
      </c>
      <c r="E458" s="170" t="s">
        <v>1881</v>
      </c>
      <c r="F458" s="159"/>
      <c r="G458" s="159"/>
      <c r="H458" s="167" t="s">
        <v>3919</v>
      </c>
      <c r="I458" s="37" t="s">
        <v>2905</v>
      </c>
      <c r="J458" s="37" t="s">
        <v>3638</v>
      </c>
      <c r="K458" s="37" t="s">
        <v>1844</v>
      </c>
      <c r="L458" s="37" t="s">
        <v>1850</v>
      </c>
      <c r="M458" s="37" t="s">
        <v>323</v>
      </c>
      <c r="N458" s="37"/>
      <c r="O458" s="148"/>
      <c r="P458" s="126"/>
      <c r="Q458" s="126"/>
      <c r="R458" s="126"/>
      <c r="S458" s="126"/>
      <c r="T458" s="126"/>
      <c r="U458" s="126"/>
      <c r="V458" s="126"/>
      <c r="W458" s="126"/>
      <c r="X458" s="126"/>
      <c r="Y458" s="126"/>
      <c r="Z458" s="126"/>
      <c r="AA458" s="126"/>
      <c r="AB458" s="126"/>
      <c r="AC458" s="126"/>
      <c r="AD458" s="126"/>
      <c r="AE458" s="126"/>
      <c r="AF458" s="126"/>
      <c r="AG458" s="126"/>
      <c r="AH458" s="126"/>
      <c r="AI458" s="126" t="s">
        <v>3634</v>
      </c>
    </row>
    <row r="459" spans="1:35" s="19" customFormat="1" ht="76.5" customHeight="1">
      <c r="A459" s="87" t="s">
        <v>1281</v>
      </c>
      <c r="B459" s="153" t="s">
        <v>3294</v>
      </c>
      <c r="C459" s="153" t="s">
        <v>97</v>
      </c>
      <c r="D459" s="153" t="s">
        <v>97</v>
      </c>
      <c r="E459" s="170" t="s">
        <v>1910</v>
      </c>
      <c r="F459" s="159"/>
      <c r="G459" s="159"/>
      <c r="H459" s="167" t="s">
        <v>3295</v>
      </c>
      <c r="I459" s="37" t="s">
        <v>1874</v>
      </c>
      <c r="J459" s="37" t="s">
        <v>97</v>
      </c>
      <c r="K459" s="37" t="s">
        <v>1849</v>
      </c>
      <c r="L459" s="37" t="s">
        <v>1850</v>
      </c>
      <c r="M459" s="37" t="s">
        <v>6</v>
      </c>
      <c r="N459" s="37"/>
      <c r="O459" s="148"/>
      <c r="P459" s="126"/>
      <c r="Q459" s="126"/>
      <c r="R459" s="126"/>
      <c r="S459" s="126"/>
      <c r="T459" s="126"/>
      <c r="U459" s="126"/>
      <c r="V459" s="126"/>
      <c r="W459" s="126"/>
      <c r="X459" s="126"/>
      <c r="Y459" s="126"/>
      <c r="Z459" s="126"/>
      <c r="AA459" s="126"/>
      <c r="AB459" s="126"/>
      <c r="AC459" s="126"/>
      <c r="AD459" s="126"/>
      <c r="AE459" s="126"/>
      <c r="AF459" s="126"/>
      <c r="AG459" s="126"/>
      <c r="AH459" s="126"/>
      <c r="AI459" s="126" t="s">
        <v>3634</v>
      </c>
    </row>
    <row r="460" spans="1:35" s="19" customFormat="1" ht="76.5" customHeight="1">
      <c r="A460" s="87" t="s">
        <v>1288</v>
      </c>
      <c r="B460" s="153" t="s">
        <v>3639</v>
      </c>
      <c r="C460" s="153" t="s">
        <v>97</v>
      </c>
      <c r="D460" s="153" t="s">
        <v>97</v>
      </c>
      <c r="E460" s="170" t="s">
        <v>3640</v>
      </c>
      <c r="F460" s="159"/>
      <c r="G460" s="159"/>
      <c r="H460" s="167" t="s">
        <v>3641</v>
      </c>
      <c r="I460" s="37" t="s">
        <v>1873</v>
      </c>
      <c r="J460" s="37" t="s">
        <v>97</v>
      </c>
      <c r="K460" s="37" t="s">
        <v>1868</v>
      </c>
      <c r="L460" s="37" t="s">
        <v>1882</v>
      </c>
      <c r="M460" s="37" t="s">
        <v>5</v>
      </c>
      <c r="N460" s="37"/>
      <c r="O460" s="148"/>
      <c r="P460" s="126"/>
      <c r="Q460" s="126"/>
      <c r="R460" s="126"/>
      <c r="S460" s="126"/>
      <c r="T460" s="126"/>
      <c r="U460" s="126"/>
      <c r="V460" s="126"/>
      <c r="W460" s="126"/>
      <c r="X460" s="126"/>
      <c r="Y460" s="126"/>
      <c r="Z460" s="126"/>
      <c r="AA460" s="126"/>
      <c r="AB460" s="126"/>
      <c r="AC460" s="126"/>
      <c r="AD460" s="126"/>
      <c r="AE460" s="126"/>
      <c r="AF460" s="126"/>
      <c r="AG460" s="126"/>
      <c r="AH460" s="126"/>
      <c r="AI460" s="126" t="s">
        <v>3634</v>
      </c>
    </row>
    <row r="461" spans="1:35" s="19" customFormat="1" ht="76.5" customHeight="1">
      <c r="A461" s="87" t="s">
        <v>1289</v>
      </c>
      <c r="B461" s="153" t="s">
        <v>3297</v>
      </c>
      <c r="C461" s="153" t="s">
        <v>97</v>
      </c>
      <c r="D461" s="153" t="s">
        <v>97</v>
      </c>
      <c r="E461" s="170" t="s">
        <v>1925</v>
      </c>
      <c r="F461" s="159"/>
      <c r="G461" s="159"/>
      <c r="H461" s="167" t="s">
        <v>3298</v>
      </c>
      <c r="I461" s="37" t="s">
        <v>1893</v>
      </c>
      <c r="J461" s="37" t="s">
        <v>97</v>
      </c>
      <c r="K461" s="37" t="s">
        <v>1868</v>
      </c>
      <c r="L461" s="37" t="s">
        <v>1882</v>
      </c>
      <c r="M461" s="37" t="s">
        <v>5</v>
      </c>
      <c r="N461" s="37"/>
      <c r="O461" s="148"/>
      <c r="P461" s="126"/>
      <c r="Q461" s="126"/>
      <c r="R461" s="126"/>
      <c r="S461" s="126"/>
      <c r="T461" s="126"/>
      <c r="U461" s="126"/>
      <c r="V461" s="126"/>
      <c r="W461" s="126"/>
      <c r="X461" s="126"/>
      <c r="Y461" s="126"/>
      <c r="Z461" s="126"/>
      <c r="AA461" s="126"/>
      <c r="AB461" s="126"/>
      <c r="AC461" s="126"/>
      <c r="AD461" s="126"/>
      <c r="AE461" s="126"/>
      <c r="AF461" s="126"/>
      <c r="AG461" s="126"/>
      <c r="AH461" s="126"/>
      <c r="AI461" s="126" t="s">
        <v>3634</v>
      </c>
    </row>
    <row r="462" spans="1:35" s="19" customFormat="1" ht="76.5" customHeight="1">
      <c r="A462" s="87" t="s">
        <v>1306</v>
      </c>
      <c r="B462" s="153" t="s">
        <v>2741</v>
      </c>
      <c r="C462" s="153" t="s">
        <v>97</v>
      </c>
      <c r="D462" s="155" t="s">
        <v>97</v>
      </c>
      <c r="E462" s="170" t="s">
        <v>1881</v>
      </c>
      <c r="F462" s="159"/>
      <c r="G462" s="159"/>
      <c r="H462" s="167" t="s">
        <v>2893</v>
      </c>
      <c r="I462" s="37" t="s">
        <v>2905</v>
      </c>
      <c r="J462" s="37" t="s">
        <v>97</v>
      </c>
      <c r="K462" s="37" t="s">
        <v>1844</v>
      </c>
      <c r="L462" s="37" t="s">
        <v>1845</v>
      </c>
      <c r="M462" s="37" t="s">
        <v>1967</v>
      </c>
      <c r="N462" s="37"/>
      <c r="O462" s="148"/>
      <c r="P462" s="126"/>
      <c r="Q462" s="126"/>
      <c r="R462" s="126"/>
      <c r="S462" s="126"/>
      <c r="T462" s="126"/>
      <c r="U462" s="126"/>
      <c r="V462" s="126"/>
      <c r="W462" s="126"/>
      <c r="X462" s="126"/>
      <c r="Y462" s="126"/>
      <c r="Z462" s="126"/>
      <c r="AA462" s="126"/>
      <c r="AB462" s="126"/>
      <c r="AC462" s="126"/>
      <c r="AD462" s="126"/>
      <c r="AE462" s="126"/>
      <c r="AF462" s="126" t="s">
        <v>1</v>
      </c>
      <c r="AG462" s="126"/>
      <c r="AH462" s="126"/>
      <c r="AI462" s="126" t="s">
        <v>3634</v>
      </c>
    </row>
    <row r="463" spans="1:35" s="19" customFormat="1" ht="76.5" customHeight="1">
      <c r="A463" s="87" t="s">
        <v>1314</v>
      </c>
      <c r="B463" s="153" t="s">
        <v>3650</v>
      </c>
      <c r="C463" s="153" t="s">
        <v>97</v>
      </c>
      <c r="D463" s="153" t="s">
        <v>97</v>
      </c>
      <c r="E463" s="170" t="s">
        <v>1923</v>
      </c>
      <c r="F463" s="156"/>
      <c r="G463" s="156"/>
      <c r="H463" s="167" t="s">
        <v>3651</v>
      </c>
      <c r="I463" s="37" t="s">
        <v>1846</v>
      </c>
      <c r="J463" s="37" t="s">
        <v>1853</v>
      </c>
      <c r="K463" s="37" t="s">
        <v>1844</v>
      </c>
      <c r="L463" s="37" t="s">
        <v>1882</v>
      </c>
      <c r="M463" s="37" t="s">
        <v>323</v>
      </c>
      <c r="N463" s="37"/>
      <c r="O463" s="148"/>
      <c r="P463" s="126"/>
      <c r="Q463" s="126"/>
      <c r="R463" s="126"/>
      <c r="S463" s="126"/>
      <c r="T463" s="37"/>
      <c r="U463" s="126"/>
      <c r="V463" s="126"/>
      <c r="W463" s="126"/>
      <c r="X463" s="126"/>
      <c r="Y463" s="126"/>
      <c r="Z463" s="126"/>
      <c r="AA463" s="126"/>
      <c r="AB463" s="37"/>
      <c r="AC463" s="126"/>
      <c r="AD463" s="126"/>
      <c r="AE463" s="37"/>
      <c r="AF463" s="126"/>
      <c r="AG463" s="126"/>
      <c r="AH463" s="37"/>
      <c r="AI463" s="37" t="s">
        <v>3634</v>
      </c>
    </row>
    <row r="464" spans="1:35" s="19" customFormat="1" ht="76.5" customHeight="1">
      <c r="A464" s="87" t="s">
        <v>1319</v>
      </c>
      <c r="B464" s="153" t="s">
        <v>3652</v>
      </c>
      <c r="C464" s="153" t="s">
        <v>97</v>
      </c>
      <c r="D464" s="153" t="s">
        <v>97</v>
      </c>
      <c r="E464" s="170" t="s">
        <v>1923</v>
      </c>
      <c r="F464" s="159"/>
      <c r="G464" s="159"/>
      <c r="H464" s="167" t="s">
        <v>3653</v>
      </c>
      <c r="I464" s="37" t="s">
        <v>1846</v>
      </c>
      <c r="J464" s="37" t="s">
        <v>1853</v>
      </c>
      <c r="K464" s="37" t="s">
        <v>1844</v>
      </c>
      <c r="L464" s="37" t="s">
        <v>1882</v>
      </c>
      <c r="M464" s="37" t="s">
        <v>323</v>
      </c>
      <c r="N464" s="37"/>
      <c r="O464" s="148"/>
      <c r="P464" s="126"/>
      <c r="Q464" s="126"/>
      <c r="R464" s="126"/>
      <c r="S464" s="126"/>
      <c r="T464" s="126"/>
      <c r="U464" s="126"/>
      <c r="V464" s="126"/>
      <c r="W464" s="126"/>
      <c r="X464" s="126"/>
      <c r="Y464" s="126"/>
      <c r="Z464" s="126"/>
      <c r="AA464" s="126"/>
      <c r="AB464" s="126"/>
      <c r="AC464" s="126"/>
      <c r="AD464" s="126"/>
      <c r="AE464" s="126"/>
      <c r="AF464" s="126"/>
      <c r="AG464" s="126"/>
      <c r="AH464" s="126"/>
      <c r="AI464" s="126" t="s">
        <v>3634</v>
      </c>
    </row>
    <row r="465" spans="1:35" s="19" customFormat="1" ht="76.5" customHeight="1">
      <c r="A465" s="87" t="s">
        <v>1318</v>
      </c>
      <c r="B465" s="153" t="s">
        <v>3301</v>
      </c>
      <c r="C465" s="153" t="s">
        <v>97</v>
      </c>
      <c r="D465" s="155" t="s">
        <v>97</v>
      </c>
      <c r="E465" s="170" t="s">
        <v>3302</v>
      </c>
      <c r="F465" s="159"/>
      <c r="G465" s="159"/>
      <c r="H465" s="167" t="s">
        <v>3303</v>
      </c>
      <c r="I465" s="37" t="s">
        <v>1874</v>
      </c>
      <c r="J465" s="37" t="s">
        <v>1862</v>
      </c>
      <c r="K465" s="37" t="s">
        <v>1849</v>
      </c>
      <c r="L465" s="37" t="s">
        <v>1882</v>
      </c>
      <c r="M465" s="37" t="s">
        <v>5</v>
      </c>
      <c r="N465" s="37"/>
      <c r="O465" s="148"/>
      <c r="P465" s="126"/>
      <c r="Q465" s="126"/>
      <c r="R465" s="126"/>
      <c r="S465" s="126"/>
      <c r="T465" s="126"/>
      <c r="U465" s="126"/>
      <c r="V465" s="126"/>
      <c r="W465" s="126"/>
      <c r="X465" s="126"/>
      <c r="Y465" s="126"/>
      <c r="Z465" s="126"/>
      <c r="AA465" s="126"/>
      <c r="AB465" s="126"/>
      <c r="AC465" s="126"/>
      <c r="AD465" s="126"/>
      <c r="AE465" s="126"/>
      <c r="AF465" s="126"/>
      <c r="AG465" s="126"/>
      <c r="AH465" s="126"/>
      <c r="AI465" s="126" t="s">
        <v>3634</v>
      </c>
    </row>
    <row r="466" spans="1:35" s="19" customFormat="1" ht="76.5" customHeight="1">
      <c r="A466" s="87" t="s">
        <v>373</v>
      </c>
      <c r="B466" s="153" t="s">
        <v>3920</v>
      </c>
      <c r="C466" s="153" t="s">
        <v>97</v>
      </c>
      <c r="D466" s="153" t="s">
        <v>97</v>
      </c>
      <c r="E466" s="170" t="s">
        <v>1909</v>
      </c>
      <c r="F466" s="159"/>
      <c r="G466" s="159"/>
      <c r="H466" s="167" t="s">
        <v>1961</v>
      </c>
      <c r="I466" s="37" t="s">
        <v>2905</v>
      </c>
      <c r="J466" s="37" t="s">
        <v>1857</v>
      </c>
      <c r="K466" s="37" t="s">
        <v>1844</v>
      </c>
      <c r="L466" s="37" t="s">
        <v>1850</v>
      </c>
      <c r="M466" s="37" t="s">
        <v>323</v>
      </c>
      <c r="N466" s="37"/>
      <c r="O466" s="148"/>
      <c r="P466" s="126"/>
      <c r="Q466" s="126"/>
      <c r="R466" s="126"/>
      <c r="S466" s="126"/>
      <c r="T466" s="126"/>
      <c r="U466" s="126"/>
      <c r="V466" s="126"/>
      <c r="W466" s="126"/>
      <c r="X466" s="126"/>
      <c r="Y466" s="126"/>
      <c r="Z466" s="126"/>
      <c r="AA466" s="126"/>
      <c r="AB466" s="126"/>
      <c r="AC466" s="126"/>
      <c r="AD466" s="126" t="s">
        <v>3578</v>
      </c>
      <c r="AE466" s="126"/>
      <c r="AF466" s="126"/>
      <c r="AG466" s="126"/>
      <c r="AH466" s="126"/>
      <c r="AI466" s="126" t="s">
        <v>3634</v>
      </c>
    </row>
    <row r="467" spans="1:35" s="19" customFormat="1" ht="76.5" customHeight="1">
      <c r="A467" s="87" t="s">
        <v>1321</v>
      </c>
      <c r="B467" s="153" t="s">
        <v>3304</v>
      </c>
      <c r="C467" s="153" t="s">
        <v>97</v>
      </c>
      <c r="D467" s="155" t="s">
        <v>97</v>
      </c>
      <c r="E467" s="170" t="s">
        <v>1925</v>
      </c>
      <c r="F467" s="159"/>
      <c r="G467" s="159"/>
      <c r="H467" s="167" t="s">
        <v>3305</v>
      </c>
      <c r="I467" s="37" t="s">
        <v>1883</v>
      </c>
      <c r="J467" s="37" t="s">
        <v>97</v>
      </c>
      <c r="K467" s="37" t="s">
        <v>1847</v>
      </c>
      <c r="L467" s="37" t="s">
        <v>2298</v>
      </c>
      <c r="M467" s="37" t="s">
        <v>6</v>
      </c>
      <c r="N467" s="37"/>
      <c r="O467" s="148"/>
      <c r="P467" s="126"/>
      <c r="Q467" s="126"/>
      <c r="R467" s="126"/>
      <c r="S467" s="126"/>
      <c r="T467" s="126"/>
      <c r="U467" s="126"/>
      <c r="V467" s="126"/>
      <c r="W467" s="126"/>
      <c r="X467" s="126"/>
      <c r="Y467" s="126"/>
      <c r="Z467" s="126"/>
      <c r="AA467" s="126"/>
      <c r="AB467" s="126"/>
      <c r="AC467" s="126"/>
      <c r="AD467" s="126"/>
      <c r="AE467" s="126"/>
      <c r="AF467" s="126"/>
      <c r="AG467" s="126"/>
      <c r="AH467" s="126"/>
      <c r="AI467" s="126" t="s">
        <v>3634</v>
      </c>
    </row>
    <row r="468" spans="1:35" s="19" customFormat="1" ht="76.5" customHeight="1">
      <c r="A468" s="87" t="s">
        <v>1322</v>
      </c>
      <c r="B468" s="153" t="s">
        <v>3308</v>
      </c>
      <c r="C468" s="153" t="s">
        <v>97</v>
      </c>
      <c r="D468" s="155" t="s">
        <v>97</v>
      </c>
      <c r="E468" s="170" t="s">
        <v>577</v>
      </c>
      <c r="F468" s="159"/>
      <c r="G468" s="159"/>
      <c r="H468" s="167" t="s">
        <v>3309</v>
      </c>
      <c r="I468" s="37" t="s">
        <v>1883</v>
      </c>
      <c r="J468" s="37" t="s">
        <v>97</v>
      </c>
      <c r="K468" s="37" t="s">
        <v>1847</v>
      </c>
      <c r="L468" s="37" t="s">
        <v>1850</v>
      </c>
      <c r="M468" s="37" t="s">
        <v>6</v>
      </c>
      <c r="N468" s="37"/>
      <c r="O468" s="148"/>
      <c r="P468" s="126"/>
      <c r="Q468" s="126"/>
      <c r="R468" s="126"/>
      <c r="S468" s="126"/>
      <c r="T468" s="126"/>
      <c r="U468" s="126"/>
      <c r="V468" s="126"/>
      <c r="W468" s="126"/>
      <c r="X468" s="126"/>
      <c r="Y468" s="126"/>
      <c r="Z468" s="126"/>
      <c r="AA468" s="126"/>
      <c r="AB468" s="126"/>
      <c r="AC468" s="126"/>
      <c r="AD468" s="126"/>
      <c r="AE468" s="126"/>
      <c r="AF468" s="126"/>
      <c r="AG468" s="126"/>
      <c r="AH468" s="126"/>
      <c r="AI468" s="126" t="s">
        <v>3634</v>
      </c>
    </row>
    <row r="469" spans="1:35" s="19" customFormat="1" ht="76.5" customHeight="1">
      <c r="A469" s="87" t="s">
        <v>1323</v>
      </c>
      <c r="B469" s="153" t="s">
        <v>3314</v>
      </c>
      <c r="C469" s="153" t="s">
        <v>97</v>
      </c>
      <c r="D469" s="155" t="s">
        <v>97</v>
      </c>
      <c r="E469" s="170" t="s">
        <v>577</v>
      </c>
      <c r="F469" s="159"/>
      <c r="G469" s="159"/>
      <c r="H469" s="167" t="s">
        <v>3315</v>
      </c>
      <c r="I469" s="37" t="s">
        <v>1858</v>
      </c>
      <c r="J469" s="37" t="s">
        <v>1869</v>
      </c>
      <c r="K469" s="37" t="s">
        <v>1849</v>
      </c>
      <c r="L469" s="37" t="s">
        <v>2134</v>
      </c>
      <c r="M469" s="37" t="s">
        <v>1717</v>
      </c>
      <c r="N469" s="37" t="s">
        <v>1</v>
      </c>
      <c r="O469" s="148"/>
      <c r="P469" s="126"/>
      <c r="Q469" s="126"/>
      <c r="R469" s="126"/>
      <c r="S469" s="126"/>
      <c r="T469" s="126"/>
      <c r="U469" s="126"/>
      <c r="V469" s="126"/>
      <c r="W469" s="126"/>
      <c r="X469" s="126"/>
      <c r="Y469" s="126"/>
      <c r="Z469" s="126"/>
      <c r="AA469" s="126"/>
      <c r="AB469" s="126"/>
      <c r="AC469" s="126"/>
      <c r="AD469" s="126"/>
      <c r="AE469" s="126"/>
      <c r="AF469" s="126"/>
      <c r="AG469" s="126"/>
      <c r="AH469" s="126"/>
      <c r="AI469" s="126" t="s">
        <v>3634</v>
      </c>
    </row>
    <row r="470" spans="1:35" s="19" customFormat="1" ht="76.5" customHeight="1">
      <c r="A470" s="87" t="s">
        <v>1324</v>
      </c>
      <c r="B470" s="153" t="s">
        <v>3316</v>
      </c>
      <c r="C470" s="153" t="s">
        <v>97</v>
      </c>
      <c r="D470" s="155" t="s">
        <v>97</v>
      </c>
      <c r="E470" s="170" t="s">
        <v>3317</v>
      </c>
      <c r="F470" s="159"/>
      <c r="G470" s="159"/>
      <c r="H470" s="167" t="s">
        <v>3318</v>
      </c>
      <c r="I470" s="37" t="s">
        <v>1858</v>
      </c>
      <c r="J470" s="37" t="s">
        <v>1869</v>
      </c>
      <c r="K470" s="37" t="s">
        <v>1849</v>
      </c>
      <c r="L470" s="37" t="s">
        <v>2134</v>
      </c>
      <c r="M470" s="37" t="s">
        <v>1717</v>
      </c>
      <c r="N470" s="37" t="s">
        <v>1</v>
      </c>
      <c r="O470" s="148"/>
      <c r="P470" s="126"/>
      <c r="Q470" s="126"/>
      <c r="R470" s="126"/>
      <c r="S470" s="126"/>
      <c r="T470" s="126"/>
      <c r="U470" s="126"/>
      <c r="V470" s="126"/>
      <c r="W470" s="126"/>
      <c r="X470" s="126"/>
      <c r="Y470" s="126"/>
      <c r="Z470" s="126"/>
      <c r="AA470" s="126"/>
      <c r="AB470" s="126"/>
      <c r="AC470" s="126"/>
      <c r="AD470" s="126"/>
      <c r="AE470" s="126"/>
      <c r="AF470" s="126"/>
      <c r="AG470" s="126"/>
      <c r="AH470" s="126"/>
      <c r="AI470" s="126" t="s">
        <v>3634</v>
      </c>
    </row>
    <row r="471" spans="1:35" s="19" customFormat="1" ht="76.5" customHeight="1">
      <c r="A471" s="87" t="s">
        <v>1332</v>
      </c>
      <c r="B471" s="153" t="s">
        <v>2346</v>
      </c>
      <c r="C471" s="153" t="s">
        <v>97</v>
      </c>
      <c r="D471" s="153" t="s">
        <v>97</v>
      </c>
      <c r="E471" s="170" t="s">
        <v>1925</v>
      </c>
      <c r="F471" s="159" t="s">
        <v>2511</v>
      </c>
      <c r="G471" s="159"/>
      <c r="H471" s="167" t="s">
        <v>2440</v>
      </c>
      <c r="I471" s="37" t="s">
        <v>2905</v>
      </c>
      <c r="J471" s="37" t="s">
        <v>97</v>
      </c>
      <c r="K471" s="37" t="s">
        <v>1844</v>
      </c>
      <c r="L471" s="37" t="s">
        <v>1845</v>
      </c>
      <c r="M471" s="37" t="s">
        <v>1717</v>
      </c>
      <c r="N471" s="37" t="s">
        <v>1</v>
      </c>
      <c r="O471" s="148"/>
      <c r="P471" s="126"/>
      <c r="Q471" s="126"/>
      <c r="R471" s="126"/>
      <c r="S471" s="126"/>
      <c r="T471" s="126"/>
      <c r="U471" s="126"/>
      <c r="V471" s="126"/>
      <c r="W471" s="126"/>
      <c r="X471" s="126"/>
      <c r="Y471" s="126"/>
      <c r="Z471" s="126"/>
      <c r="AA471" s="126"/>
      <c r="AB471" s="126"/>
      <c r="AC471" s="126"/>
      <c r="AD471" s="126"/>
      <c r="AE471" s="126"/>
      <c r="AF471" s="126"/>
      <c r="AG471" s="126"/>
      <c r="AH471" s="126"/>
      <c r="AI471" s="126" t="s">
        <v>3634</v>
      </c>
    </row>
    <row r="472" spans="1:35" s="19" customFormat="1" ht="76.5" customHeight="1">
      <c r="A472" s="87" t="s">
        <v>1333</v>
      </c>
      <c r="B472" s="153" t="s">
        <v>2740</v>
      </c>
      <c r="C472" s="153" t="s">
        <v>97</v>
      </c>
      <c r="D472" s="155" t="s">
        <v>97</v>
      </c>
      <c r="E472" s="170" t="s">
        <v>1881</v>
      </c>
      <c r="F472" s="159"/>
      <c r="G472" s="159"/>
      <c r="H472" s="167" t="s">
        <v>3126</v>
      </c>
      <c r="I472" s="37" t="s">
        <v>1874</v>
      </c>
      <c r="J472" s="37" t="s">
        <v>1853</v>
      </c>
      <c r="K472" s="37" t="s">
        <v>1849</v>
      </c>
      <c r="L472" s="37" t="s">
        <v>2134</v>
      </c>
      <c r="M472" s="37" t="s">
        <v>323</v>
      </c>
      <c r="N472" s="37"/>
      <c r="O472" s="148"/>
      <c r="P472" s="126"/>
      <c r="Q472" s="126"/>
      <c r="R472" s="126"/>
      <c r="S472" s="126"/>
      <c r="T472" s="126"/>
      <c r="U472" s="126"/>
      <c r="V472" s="126"/>
      <c r="W472" s="126"/>
      <c r="X472" s="126"/>
      <c r="Y472" s="126"/>
      <c r="Z472" s="126"/>
      <c r="AA472" s="126"/>
      <c r="AB472" s="126"/>
      <c r="AC472" s="126"/>
      <c r="AD472" s="126"/>
      <c r="AE472" s="126"/>
      <c r="AF472" s="126" t="s">
        <v>1</v>
      </c>
      <c r="AG472" s="126"/>
      <c r="AH472" s="126"/>
      <c r="AI472" s="126" t="s">
        <v>3634</v>
      </c>
    </row>
    <row r="473" spans="1:35" s="19" customFormat="1" ht="76.5" customHeight="1">
      <c r="A473" s="87" t="s">
        <v>1339</v>
      </c>
      <c r="B473" s="153" t="s">
        <v>3921</v>
      </c>
      <c r="C473" s="153" t="s">
        <v>97</v>
      </c>
      <c r="D473" s="153" t="s">
        <v>97</v>
      </c>
      <c r="E473" s="170" t="s">
        <v>3684</v>
      </c>
      <c r="F473" s="159"/>
      <c r="G473" s="159"/>
      <c r="H473" s="167" t="s">
        <v>3922</v>
      </c>
      <c r="I473" s="37" t="s">
        <v>1858</v>
      </c>
      <c r="J473" s="37" t="s">
        <v>3923</v>
      </c>
      <c r="K473" s="37" t="s">
        <v>1844</v>
      </c>
      <c r="L473" s="37" t="s">
        <v>1850</v>
      </c>
      <c r="M473" s="37" t="s">
        <v>5</v>
      </c>
      <c r="N473" s="37"/>
      <c r="O473" s="148"/>
      <c r="P473" s="126"/>
      <c r="Q473" s="126"/>
      <c r="R473" s="126"/>
      <c r="S473" s="126"/>
      <c r="T473" s="126"/>
      <c r="U473" s="126"/>
      <c r="V473" s="126"/>
      <c r="W473" s="126"/>
      <c r="X473" s="126"/>
      <c r="Y473" s="126"/>
      <c r="Z473" s="126"/>
      <c r="AA473" s="126"/>
      <c r="AB473" s="126"/>
      <c r="AC473" s="126"/>
      <c r="AD473" s="126"/>
      <c r="AE473" s="126"/>
      <c r="AF473" s="126"/>
      <c r="AG473" s="126"/>
      <c r="AH473" s="126"/>
      <c r="AI473" s="126" t="s">
        <v>3634</v>
      </c>
    </row>
    <row r="474" spans="1:35" s="19" customFormat="1" ht="76.5" customHeight="1">
      <c r="A474" s="87" t="s">
        <v>1340</v>
      </c>
      <c r="B474" s="153" t="s">
        <v>3321</v>
      </c>
      <c r="C474" s="153" t="s">
        <v>97</v>
      </c>
      <c r="D474" s="155" t="s">
        <v>97</v>
      </c>
      <c r="E474" s="170" t="s">
        <v>3322</v>
      </c>
      <c r="F474" s="159"/>
      <c r="G474" s="159"/>
      <c r="H474" s="167" t="s">
        <v>3323</v>
      </c>
      <c r="I474" s="37" t="s">
        <v>1858</v>
      </c>
      <c r="J474" s="37" t="s">
        <v>1853</v>
      </c>
      <c r="K474" s="37" t="s">
        <v>1844</v>
      </c>
      <c r="L474" s="37" t="s">
        <v>1850</v>
      </c>
      <c r="M474" s="37" t="s">
        <v>5</v>
      </c>
      <c r="N474" s="37"/>
      <c r="O474" s="148"/>
      <c r="P474" s="126"/>
      <c r="Q474" s="126"/>
      <c r="R474" s="126"/>
      <c r="S474" s="126"/>
      <c r="T474" s="126"/>
      <c r="U474" s="126"/>
      <c r="V474" s="126"/>
      <c r="W474" s="126"/>
      <c r="X474" s="126"/>
      <c r="Y474" s="126"/>
      <c r="Z474" s="126"/>
      <c r="AA474" s="126"/>
      <c r="AB474" s="126"/>
      <c r="AC474" s="126"/>
      <c r="AD474" s="126"/>
      <c r="AE474" s="126"/>
      <c r="AF474" s="126"/>
      <c r="AG474" s="126"/>
      <c r="AH474" s="126"/>
      <c r="AI474" s="126" t="s">
        <v>3634</v>
      </c>
    </row>
    <row r="475" spans="1:35" s="19" customFormat="1" ht="76.5" customHeight="1">
      <c r="A475" s="87" t="s">
        <v>3585</v>
      </c>
      <c r="B475" s="153" t="s">
        <v>3324</v>
      </c>
      <c r="C475" s="153" t="s">
        <v>97</v>
      </c>
      <c r="D475" s="153" t="s">
        <v>97</v>
      </c>
      <c r="E475" s="170" t="s">
        <v>577</v>
      </c>
      <c r="F475" s="156"/>
      <c r="G475" s="156"/>
      <c r="H475" s="167" t="s">
        <v>3325</v>
      </c>
      <c r="I475" s="37" t="s">
        <v>1883</v>
      </c>
      <c r="J475" s="37" t="s">
        <v>2986</v>
      </c>
      <c r="K475" s="37" t="s">
        <v>1847</v>
      </c>
      <c r="L475" s="37" t="s">
        <v>2298</v>
      </c>
      <c r="M475" s="37" t="s">
        <v>6</v>
      </c>
      <c r="N475" s="37"/>
      <c r="O475" s="148"/>
      <c r="P475" s="126"/>
      <c r="Q475" s="126"/>
      <c r="R475" s="126"/>
      <c r="S475" s="126"/>
      <c r="T475" s="37"/>
      <c r="U475" s="126"/>
      <c r="V475" s="126"/>
      <c r="W475" s="126"/>
      <c r="X475" s="126"/>
      <c r="Y475" s="126"/>
      <c r="Z475" s="126"/>
      <c r="AA475" s="126"/>
      <c r="AB475" s="37"/>
      <c r="AC475" s="126"/>
      <c r="AD475" s="126"/>
      <c r="AE475" s="37"/>
      <c r="AF475" s="126"/>
      <c r="AG475" s="126"/>
      <c r="AH475" s="37"/>
      <c r="AI475" s="37" t="s">
        <v>3634</v>
      </c>
    </row>
    <row r="476" spans="1:35" s="19" customFormat="1" ht="76.5" customHeight="1">
      <c r="A476" s="87" t="s">
        <v>1341</v>
      </c>
      <c r="B476" s="153" t="s">
        <v>1672</v>
      </c>
      <c r="C476" s="153" t="s">
        <v>97</v>
      </c>
      <c r="D476" s="155" t="s">
        <v>97</v>
      </c>
      <c r="E476" s="170" t="s">
        <v>1881</v>
      </c>
      <c r="F476" s="159"/>
      <c r="G476" s="159"/>
      <c r="H476" s="167" t="s">
        <v>2895</v>
      </c>
      <c r="I476" s="37" t="s">
        <v>2905</v>
      </c>
      <c r="J476" s="37" t="s">
        <v>2986</v>
      </c>
      <c r="K476" s="37" t="s">
        <v>1849</v>
      </c>
      <c r="L476" s="37" t="s">
        <v>1845</v>
      </c>
      <c r="M476" s="37" t="s">
        <v>5</v>
      </c>
      <c r="N476" s="37"/>
      <c r="O476" s="148"/>
      <c r="P476" s="126"/>
      <c r="Q476" s="126"/>
      <c r="R476" s="126"/>
      <c r="S476" s="126"/>
      <c r="T476" s="126"/>
      <c r="U476" s="126"/>
      <c r="V476" s="126"/>
      <c r="W476" s="126"/>
      <c r="X476" s="126"/>
      <c r="Y476" s="126"/>
      <c r="Z476" s="126"/>
      <c r="AA476" s="126"/>
      <c r="AB476" s="126"/>
      <c r="AC476" s="126"/>
      <c r="AD476" s="126"/>
      <c r="AE476" s="126"/>
      <c r="AF476" s="126"/>
      <c r="AG476" s="126"/>
      <c r="AH476" s="126"/>
      <c r="AI476" s="126" t="s">
        <v>3634</v>
      </c>
    </row>
    <row r="477" spans="1:35" s="19" customFormat="1" ht="76.5" customHeight="1">
      <c r="A477" s="87" t="s">
        <v>374</v>
      </c>
      <c r="B477" s="153" t="s">
        <v>1800</v>
      </c>
      <c r="C477" s="153" t="s">
        <v>97</v>
      </c>
      <c r="D477" s="153" t="s">
        <v>97</v>
      </c>
      <c r="E477" s="170" t="s">
        <v>1925</v>
      </c>
      <c r="F477" s="159"/>
      <c r="G477" s="159"/>
      <c r="H477" s="167" t="s">
        <v>3326</v>
      </c>
      <c r="I477" s="37" t="s">
        <v>2899</v>
      </c>
      <c r="J477" s="37" t="s">
        <v>1857</v>
      </c>
      <c r="K477" s="37" t="s">
        <v>1849</v>
      </c>
      <c r="L477" s="37" t="s">
        <v>2134</v>
      </c>
      <c r="M477" s="37" t="s">
        <v>323</v>
      </c>
      <c r="N477" s="37" t="s">
        <v>1</v>
      </c>
      <c r="O477" s="148"/>
      <c r="P477" s="126"/>
      <c r="Q477" s="126"/>
      <c r="R477" s="126"/>
      <c r="S477" s="126"/>
      <c r="T477" s="126"/>
      <c r="U477" s="126"/>
      <c r="V477" s="126"/>
      <c r="W477" s="126"/>
      <c r="X477" s="126"/>
      <c r="Y477" s="126"/>
      <c r="Z477" s="126"/>
      <c r="AA477" s="126"/>
      <c r="AB477" s="126"/>
      <c r="AC477" s="126"/>
      <c r="AD477" s="126"/>
      <c r="AE477" s="126"/>
      <c r="AF477" s="126"/>
      <c r="AG477" s="126" t="s">
        <v>3579</v>
      </c>
      <c r="AH477" s="126" t="s">
        <v>1</v>
      </c>
      <c r="AI477" s="126" t="s">
        <v>3634</v>
      </c>
    </row>
    <row r="478" spans="1:35" s="19" customFormat="1" ht="76.5" customHeight="1">
      <c r="A478" s="87" t="s">
        <v>1342</v>
      </c>
      <c r="B478" s="153" t="s">
        <v>2130</v>
      </c>
      <c r="C478" s="153" t="s">
        <v>97</v>
      </c>
      <c r="D478" s="153" t="s">
        <v>97</v>
      </c>
      <c r="E478" s="170" t="s">
        <v>1925</v>
      </c>
      <c r="F478" s="159"/>
      <c r="G478" s="159"/>
      <c r="H478" s="167" t="s">
        <v>2159</v>
      </c>
      <c r="I478" s="37" t="s">
        <v>2905</v>
      </c>
      <c r="J478" s="37" t="s">
        <v>1857</v>
      </c>
      <c r="K478" s="37" t="s">
        <v>1844</v>
      </c>
      <c r="L478" s="37" t="s">
        <v>2134</v>
      </c>
      <c r="M478" s="37" t="s">
        <v>323</v>
      </c>
      <c r="N478" s="37" t="s">
        <v>1</v>
      </c>
      <c r="O478" s="148"/>
      <c r="P478" s="126"/>
      <c r="Q478" s="126"/>
      <c r="R478" s="126"/>
      <c r="S478" s="126"/>
      <c r="T478" s="126"/>
      <c r="U478" s="126"/>
      <c r="V478" s="126"/>
      <c r="W478" s="126"/>
      <c r="X478" s="126"/>
      <c r="Y478" s="126"/>
      <c r="Z478" s="126"/>
      <c r="AA478" s="126"/>
      <c r="AB478" s="126"/>
      <c r="AC478" s="126" t="s">
        <v>3416</v>
      </c>
      <c r="AD478" s="126"/>
      <c r="AE478" s="126"/>
      <c r="AF478" s="126"/>
      <c r="AG478" s="126" t="s">
        <v>3579</v>
      </c>
      <c r="AH478" s="126" t="s">
        <v>1</v>
      </c>
      <c r="AI478" s="126" t="s">
        <v>3634</v>
      </c>
    </row>
    <row r="479" spans="1:35" s="19" customFormat="1" ht="76.5" customHeight="1">
      <c r="A479" s="87" t="s">
        <v>1347</v>
      </c>
      <c r="B479" s="153" t="s">
        <v>2742</v>
      </c>
      <c r="C479" s="153" t="s">
        <v>97</v>
      </c>
      <c r="D479" s="155" t="s">
        <v>97</v>
      </c>
      <c r="E479" s="170" t="s">
        <v>1881</v>
      </c>
      <c r="F479" s="159"/>
      <c r="G479" s="159"/>
      <c r="H479" s="167" t="s">
        <v>2897</v>
      </c>
      <c r="I479" s="37" t="s">
        <v>1874</v>
      </c>
      <c r="J479" s="37" t="s">
        <v>97</v>
      </c>
      <c r="K479" s="37" t="s">
        <v>1868</v>
      </c>
      <c r="L479" s="37" t="s">
        <v>1850</v>
      </c>
      <c r="M479" s="37" t="s">
        <v>5</v>
      </c>
      <c r="N479" s="37"/>
      <c r="O479" s="148"/>
      <c r="P479" s="126"/>
      <c r="Q479" s="126"/>
      <c r="R479" s="126"/>
      <c r="S479" s="126"/>
      <c r="T479" s="126"/>
      <c r="U479" s="126"/>
      <c r="V479" s="126"/>
      <c r="W479" s="126"/>
      <c r="X479" s="126"/>
      <c r="Y479" s="126"/>
      <c r="Z479" s="126"/>
      <c r="AA479" s="126"/>
      <c r="AB479" s="126"/>
      <c r="AC479" s="126"/>
      <c r="AD479" s="126"/>
      <c r="AE479" s="126"/>
      <c r="AF479" s="126"/>
      <c r="AG479" s="126"/>
      <c r="AH479" s="126"/>
      <c r="AI479" s="126" t="s">
        <v>3634</v>
      </c>
    </row>
    <row r="480" spans="1:35" s="19" customFormat="1" ht="76.5" customHeight="1">
      <c r="A480" s="177" t="s">
        <v>1350</v>
      </c>
      <c r="B480" s="153" t="s">
        <v>1953</v>
      </c>
      <c r="C480" s="153" t="s">
        <v>97</v>
      </c>
      <c r="D480" s="153" t="s">
        <v>97</v>
      </c>
      <c r="E480" s="170" t="s">
        <v>1881</v>
      </c>
      <c r="F480" s="159"/>
      <c r="G480" s="159"/>
      <c r="H480" s="167" t="s">
        <v>2896</v>
      </c>
      <c r="I480" s="37" t="s">
        <v>2905</v>
      </c>
      <c r="J480" s="37" t="s">
        <v>97</v>
      </c>
      <c r="K480" s="37" t="s">
        <v>1844</v>
      </c>
      <c r="L480" s="37" t="s">
        <v>2134</v>
      </c>
      <c r="M480" s="37" t="s">
        <v>5</v>
      </c>
      <c r="N480" s="37"/>
      <c r="O480" s="148"/>
      <c r="P480" s="126"/>
      <c r="Q480" s="126"/>
      <c r="R480" s="126"/>
      <c r="S480" s="126"/>
      <c r="T480" s="126"/>
      <c r="U480" s="126"/>
      <c r="V480" s="126"/>
      <c r="W480" s="126"/>
      <c r="X480" s="126"/>
      <c r="Y480" s="126"/>
      <c r="Z480" s="126"/>
      <c r="AA480" s="126"/>
      <c r="AB480" s="126"/>
      <c r="AC480" s="126"/>
      <c r="AD480" s="126"/>
      <c r="AE480" s="126"/>
      <c r="AF480" s="126"/>
      <c r="AG480" s="126"/>
      <c r="AH480" s="126"/>
      <c r="AI480" s="126" t="s">
        <v>3634</v>
      </c>
    </row>
    <row r="481" spans="1:35" s="19" customFormat="1" ht="76.5" customHeight="1">
      <c r="A481" s="87" t="s">
        <v>1351</v>
      </c>
      <c r="B481" s="153" t="s">
        <v>3330</v>
      </c>
      <c r="C481" s="153" t="s">
        <v>97</v>
      </c>
      <c r="D481" s="153" t="s">
        <v>97</v>
      </c>
      <c r="E481" s="170" t="s">
        <v>1881</v>
      </c>
      <c r="F481" s="159"/>
      <c r="G481" s="159"/>
      <c r="H481" s="167" t="s">
        <v>3331</v>
      </c>
      <c r="I481" s="37" t="s">
        <v>1894</v>
      </c>
      <c r="J481" s="37" t="s">
        <v>97</v>
      </c>
      <c r="K481" s="37" t="s">
        <v>1844</v>
      </c>
      <c r="L481" s="37" t="s">
        <v>1882</v>
      </c>
      <c r="M481" s="37" t="s">
        <v>5</v>
      </c>
      <c r="N481" s="37"/>
      <c r="O481" s="148"/>
      <c r="P481" s="126"/>
      <c r="Q481" s="126"/>
      <c r="R481" s="126"/>
      <c r="S481" s="126"/>
      <c r="T481" s="126"/>
      <c r="U481" s="126"/>
      <c r="V481" s="126"/>
      <c r="W481" s="126"/>
      <c r="X481" s="126"/>
      <c r="Y481" s="126"/>
      <c r="Z481" s="126"/>
      <c r="AA481" s="126"/>
      <c r="AB481" s="126"/>
      <c r="AC481" s="126"/>
      <c r="AD481" s="126"/>
      <c r="AE481" s="126"/>
      <c r="AF481" s="126"/>
      <c r="AG481" s="126"/>
      <c r="AH481" s="126"/>
      <c r="AI481" s="126" t="s">
        <v>3634</v>
      </c>
    </row>
    <row r="482" spans="1:35" s="19" customFormat="1" ht="76.5" customHeight="1">
      <c r="A482" s="87" t="s">
        <v>1352</v>
      </c>
      <c r="B482" s="153" t="s">
        <v>2988</v>
      </c>
      <c r="C482" s="153" t="s">
        <v>97</v>
      </c>
      <c r="D482" s="155" t="s">
        <v>97</v>
      </c>
      <c r="E482" s="170" t="s">
        <v>1925</v>
      </c>
      <c r="F482" s="159"/>
      <c r="G482" s="159"/>
      <c r="H482" s="167" t="s">
        <v>2989</v>
      </c>
      <c r="I482" s="37" t="s">
        <v>1858</v>
      </c>
      <c r="J482" s="37" t="s">
        <v>1862</v>
      </c>
      <c r="K482" s="37" t="s">
        <v>1844</v>
      </c>
      <c r="L482" s="37" t="s">
        <v>1850</v>
      </c>
      <c r="M482" s="37" t="s">
        <v>5</v>
      </c>
      <c r="N482" s="37"/>
      <c r="O482" s="148"/>
      <c r="P482" s="126"/>
      <c r="Q482" s="126"/>
      <c r="R482" s="126"/>
      <c r="S482" s="126"/>
      <c r="T482" s="126"/>
      <c r="U482" s="126"/>
      <c r="V482" s="126"/>
      <c r="W482" s="126"/>
      <c r="X482" s="126"/>
      <c r="Y482" s="126"/>
      <c r="Z482" s="126"/>
      <c r="AA482" s="126"/>
      <c r="AB482" s="126"/>
      <c r="AC482" s="126"/>
      <c r="AD482" s="126"/>
      <c r="AE482" s="126"/>
      <c r="AF482" s="126"/>
      <c r="AG482" s="126"/>
      <c r="AH482" s="126"/>
      <c r="AI482" s="126" t="s">
        <v>3634</v>
      </c>
    </row>
    <row r="483" spans="1:35" s="19" customFormat="1" ht="76.5" customHeight="1">
      <c r="A483" s="87" t="s">
        <v>1354</v>
      </c>
      <c r="B483" s="153" t="s">
        <v>3924</v>
      </c>
      <c r="C483" s="153" t="s">
        <v>97</v>
      </c>
      <c r="D483" s="153" t="s">
        <v>97</v>
      </c>
      <c r="E483" s="170" t="s">
        <v>3925</v>
      </c>
      <c r="F483" s="159"/>
      <c r="G483" s="159"/>
      <c r="H483" s="167" t="s">
        <v>3926</v>
      </c>
      <c r="I483" s="37" t="s">
        <v>3784</v>
      </c>
      <c r="J483" s="37" t="s">
        <v>97</v>
      </c>
      <c r="K483" s="37" t="s">
        <v>3927</v>
      </c>
      <c r="L483" s="37" t="s">
        <v>3928</v>
      </c>
      <c r="M483" s="37" t="s">
        <v>3929</v>
      </c>
      <c r="N483" s="37"/>
      <c r="O483" s="148"/>
      <c r="P483" s="126"/>
      <c r="Q483" s="126"/>
      <c r="R483" s="126"/>
      <c r="S483" s="126"/>
      <c r="T483" s="126"/>
      <c r="U483" s="126"/>
      <c r="V483" s="126"/>
      <c r="W483" s="126"/>
      <c r="X483" s="126"/>
      <c r="Y483" s="126"/>
      <c r="Z483" s="126"/>
      <c r="AA483" s="126"/>
      <c r="AB483" s="126"/>
      <c r="AC483" s="126"/>
      <c r="AD483" s="126" t="s">
        <v>3578</v>
      </c>
      <c r="AE483" s="126"/>
      <c r="AF483" s="126"/>
      <c r="AG483" s="126"/>
      <c r="AH483" s="126"/>
      <c r="AI483" s="126" t="s">
        <v>3634</v>
      </c>
    </row>
    <row r="484" spans="1:35" s="19" customFormat="1" ht="76.5" customHeight="1">
      <c r="A484" s="87" t="s">
        <v>1357</v>
      </c>
      <c r="B484" s="153" t="s">
        <v>3333</v>
      </c>
      <c r="C484" s="153" t="s">
        <v>97</v>
      </c>
      <c r="D484" s="153" t="s">
        <v>97</v>
      </c>
      <c r="E484" s="170" t="s">
        <v>3292</v>
      </c>
      <c r="F484" s="159"/>
      <c r="G484" s="159"/>
      <c r="H484" s="167" t="s">
        <v>3334</v>
      </c>
      <c r="I484" s="37" t="s">
        <v>1858</v>
      </c>
      <c r="J484" s="37" t="s">
        <v>1859</v>
      </c>
      <c r="K484" s="37" t="s">
        <v>1844</v>
      </c>
      <c r="L484" s="37" t="s">
        <v>1850</v>
      </c>
      <c r="M484" s="37" t="s">
        <v>323</v>
      </c>
      <c r="N484" s="37"/>
      <c r="O484" s="148"/>
      <c r="P484" s="126"/>
      <c r="Q484" s="126"/>
      <c r="R484" s="126"/>
      <c r="S484" s="126"/>
      <c r="T484" s="126"/>
      <c r="U484" s="126"/>
      <c r="V484" s="126"/>
      <c r="W484" s="126"/>
      <c r="X484" s="126"/>
      <c r="Y484" s="126"/>
      <c r="Z484" s="126"/>
      <c r="AA484" s="126"/>
      <c r="AB484" s="126"/>
      <c r="AC484" s="126"/>
      <c r="AD484" s="126"/>
      <c r="AE484" s="126"/>
      <c r="AF484" s="126"/>
      <c r="AG484" s="126"/>
      <c r="AH484" s="126"/>
      <c r="AI484" s="126" t="s">
        <v>3634</v>
      </c>
    </row>
    <row r="485" spans="1:35" s="19" customFormat="1" ht="76.5" customHeight="1">
      <c r="A485" s="87" t="s">
        <v>1358</v>
      </c>
      <c r="B485" s="153" t="s">
        <v>3930</v>
      </c>
      <c r="C485" s="153" t="s">
        <v>97</v>
      </c>
      <c r="D485" s="153" t="s">
        <v>97</v>
      </c>
      <c r="E485" s="170" t="s">
        <v>3880</v>
      </c>
      <c r="F485" s="159"/>
      <c r="G485" s="159"/>
      <c r="H485" s="167" t="s">
        <v>3931</v>
      </c>
      <c r="I485" s="37" t="s">
        <v>1858</v>
      </c>
      <c r="J485" s="37" t="s">
        <v>1862</v>
      </c>
      <c r="K485" s="37" t="s">
        <v>1844</v>
      </c>
      <c r="L485" s="37" t="s">
        <v>2298</v>
      </c>
      <c r="M485" s="37" t="s">
        <v>5</v>
      </c>
      <c r="N485" s="37"/>
      <c r="O485" s="148"/>
      <c r="P485" s="126"/>
      <c r="Q485" s="126"/>
      <c r="R485" s="126"/>
      <c r="S485" s="126"/>
      <c r="T485" s="126"/>
      <c r="U485" s="126"/>
      <c r="V485" s="126"/>
      <c r="W485" s="126"/>
      <c r="X485" s="126"/>
      <c r="Y485" s="126"/>
      <c r="Z485" s="126"/>
      <c r="AA485" s="126"/>
      <c r="AB485" s="126"/>
      <c r="AC485" s="126"/>
      <c r="AD485" s="126"/>
      <c r="AE485" s="126"/>
      <c r="AF485" s="126"/>
      <c r="AG485" s="126"/>
      <c r="AH485" s="126"/>
      <c r="AI485" s="126" t="s">
        <v>3634</v>
      </c>
    </row>
    <row r="486" spans="1:35" s="19" customFormat="1" ht="76.5" customHeight="1">
      <c r="A486" s="87" t="s">
        <v>1359</v>
      </c>
      <c r="B486" s="153" t="s">
        <v>3675</v>
      </c>
      <c r="C486" s="153" t="s">
        <v>97</v>
      </c>
      <c r="D486" s="155" t="s">
        <v>97</v>
      </c>
      <c r="E486" s="170" t="s">
        <v>1881</v>
      </c>
      <c r="F486" s="159"/>
      <c r="G486" s="159"/>
      <c r="H486" s="167" t="s">
        <v>3676</v>
      </c>
      <c r="I486" s="37" t="s">
        <v>1883</v>
      </c>
      <c r="J486" s="37" t="s">
        <v>97</v>
      </c>
      <c r="K486" s="37" t="s">
        <v>1844</v>
      </c>
      <c r="L486" s="37" t="s">
        <v>2134</v>
      </c>
      <c r="M486" s="37" t="s">
        <v>3287</v>
      </c>
      <c r="N486" s="37"/>
      <c r="O486" s="148"/>
      <c r="P486" s="126"/>
      <c r="Q486" s="126"/>
      <c r="R486" s="126"/>
      <c r="S486" s="126"/>
      <c r="T486" s="126"/>
      <c r="U486" s="126"/>
      <c r="V486" s="126"/>
      <c r="W486" s="126"/>
      <c r="X486" s="126"/>
      <c r="Y486" s="126"/>
      <c r="Z486" s="126"/>
      <c r="AA486" s="126"/>
      <c r="AB486" s="126"/>
      <c r="AC486" s="126"/>
      <c r="AD486" s="126"/>
      <c r="AE486" s="126"/>
      <c r="AF486" s="126"/>
      <c r="AG486" s="126"/>
      <c r="AH486" s="126"/>
      <c r="AI486" s="126" t="s">
        <v>3634</v>
      </c>
    </row>
    <row r="487" spans="1:35" s="19" customFormat="1" ht="76.5" customHeight="1">
      <c r="A487" s="87" t="s">
        <v>1361</v>
      </c>
      <c r="B487" s="153" t="s">
        <v>2025</v>
      </c>
      <c r="C487" s="153" t="s">
        <v>97</v>
      </c>
      <c r="D487" s="153" t="s">
        <v>97</v>
      </c>
      <c r="E487" s="170" t="s">
        <v>1616</v>
      </c>
      <c r="F487" s="159" t="s">
        <v>2561</v>
      </c>
      <c r="G487" s="159" t="s">
        <v>3932</v>
      </c>
      <c r="H487" s="167" t="s">
        <v>1459</v>
      </c>
      <c r="I487" s="37" t="s">
        <v>2899</v>
      </c>
      <c r="J487" s="37" t="s">
        <v>1855</v>
      </c>
      <c r="K487" s="37" t="s">
        <v>1844</v>
      </c>
      <c r="L487" s="37" t="s">
        <v>1850</v>
      </c>
      <c r="M487" s="37" t="s">
        <v>323</v>
      </c>
      <c r="N487" s="37"/>
      <c r="O487" s="148"/>
      <c r="P487" s="126"/>
      <c r="Q487" s="126"/>
      <c r="R487" s="126"/>
      <c r="S487" s="126" t="s">
        <v>1</v>
      </c>
      <c r="T487" s="126"/>
      <c r="U487" s="126"/>
      <c r="V487" s="126"/>
      <c r="W487" s="126" t="s">
        <v>1</v>
      </c>
      <c r="X487" s="126" t="s">
        <v>2341</v>
      </c>
      <c r="Y487" s="126"/>
      <c r="Z487" s="126"/>
      <c r="AA487" s="126"/>
      <c r="AB487" s="126"/>
      <c r="AC487" s="126"/>
      <c r="AD487" s="126"/>
      <c r="AE487" s="126"/>
      <c r="AF487" s="126"/>
      <c r="AG487" s="126"/>
      <c r="AH487" s="126"/>
      <c r="AI487" s="126" t="s">
        <v>3634</v>
      </c>
    </row>
    <row r="488" spans="1:35" s="19" customFormat="1" ht="76.5" customHeight="1">
      <c r="A488" s="87" t="s">
        <v>375</v>
      </c>
      <c r="B488" s="153" t="s">
        <v>2026</v>
      </c>
      <c r="C488" s="153" t="s">
        <v>97</v>
      </c>
      <c r="D488" s="153" t="s">
        <v>97</v>
      </c>
      <c r="E488" s="170" t="s">
        <v>1616</v>
      </c>
      <c r="F488" s="159" t="s">
        <v>2562</v>
      </c>
      <c r="G488" s="159" t="s">
        <v>3677</v>
      </c>
      <c r="H488" s="167" t="s">
        <v>1460</v>
      </c>
      <c r="I488" s="37" t="s">
        <v>2899</v>
      </c>
      <c r="J488" s="37" t="s">
        <v>1855</v>
      </c>
      <c r="K488" s="37" t="s">
        <v>1844</v>
      </c>
      <c r="L488" s="37" t="s">
        <v>1850</v>
      </c>
      <c r="M488" s="37" t="s">
        <v>323</v>
      </c>
      <c r="N488" s="37"/>
      <c r="O488" s="148"/>
      <c r="P488" s="126"/>
      <c r="Q488" s="126"/>
      <c r="R488" s="126"/>
      <c r="S488" s="126"/>
      <c r="T488" s="126"/>
      <c r="U488" s="126"/>
      <c r="V488" s="126"/>
      <c r="W488" s="126"/>
      <c r="X488" s="126" t="s">
        <v>2341</v>
      </c>
      <c r="Y488" s="126"/>
      <c r="Z488" s="126"/>
      <c r="AA488" s="126"/>
      <c r="AB488" s="126"/>
      <c r="AC488" s="126"/>
      <c r="AD488" s="126"/>
      <c r="AE488" s="126"/>
      <c r="AF488" s="126"/>
      <c r="AG488" s="126"/>
      <c r="AH488" s="126"/>
      <c r="AI488" s="126" t="s">
        <v>3634</v>
      </c>
    </row>
    <row r="489" spans="1:35" s="19" customFormat="1" ht="76.5" customHeight="1">
      <c r="A489" s="87" t="s">
        <v>1363</v>
      </c>
      <c r="B489" s="153" t="s">
        <v>3683</v>
      </c>
      <c r="C489" s="153" t="s">
        <v>97</v>
      </c>
      <c r="D489" s="155" t="s">
        <v>97</v>
      </c>
      <c r="E489" s="170" t="s">
        <v>3684</v>
      </c>
      <c r="F489" s="159"/>
      <c r="G489" s="159"/>
      <c r="H489" s="167" t="s">
        <v>3685</v>
      </c>
      <c r="I489" s="37" t="s">
        <v>3686</v>
      </c>
      <c r="J489" s="37" t="s">
        <v>97</v>
      </c>
      <c r="K489" s="37" t="s">
        <v>1844</v>
      </c>
      <c r="L489" s="37" t="s">
        <v>1882</v>
      </c>
      <c r="M489" s="37" t="s">
        <v>6</v>
      </c>
      <c r="N489" s="37"/>
      <c r="O489" s="148"/>
      <c r="P489" s="126"/>
      <c r="Q489" s="126"/>
      <c r="R489" s="126"/>
      <c r="S489" s="126"/>
      <c r="T489" s="126"/>
      <c r="U489" s="126"/>
      <c r="V489" s="126"/>
      <c r="W489" s="126"/>
      <c r="X489" s="126"/>
      <c r="Y489" s="126"/>
      <c r="Z489" s="126"/>
      <c r="AA489" s="126"/>
      <c r="AB489" s="126"/>
      <c r="AC489" s="126"/>
      <c r="AD489" s="126" t="s">
        <v>3578</v>
      </c>
      <c r="AE489" s="126"/>
      <c r="AF489" s="126"/>
      <c r="AG489" s="126"/>
      <c r="AH489" s="126"/>
      <c r="AI489" s="126" t="s">
        <v>3634</v>
      </c>
    </row>
    <row r="490" spans="1:35" s="19" customFormat="1" ht="76.5" customHeight="1">
      <c r="A490" s="87" t="s">
        <v>1369</v>
      </c>
      <c r="B490" s="153" t="s">
        <v>3336</v>
      </c>
      <c r="C490" s="153" t="s">
        <v>97</v>
      </c>
      <c r="D490" s="155" t="s">
        <v>97</v>
      </c>
      <c r="E490" s="170" t="s">
        <v>1910</v>
      </c>
      <c r="F490" s="159"/>
      <c r="G490" s="159"/>
      <c r="H490" s="167" t="s">
        <v>3337</v>
      </c>
      <c r="I490" s="37" t="s">
        <v>2905</v>
      </c>
      <c r="J490" s="37" t="s">
        <v>1843</v>
      </c>
      <c r="K490" s="37" t="s">
        <v>1847</v>
      </c>
      <c r="L490" s="37" t="s">
        <v>1882</v>
      </c>
      <c r="M490" s="37" t="s">
        <v>6</v>
      </c>
      <c r="N490" s="37"/>
      <c r="O490" s="148"/>
      <c r="P490" s="126"/>
      <c r="Q490" s="126"/>
      <c r="R490" s="126"/>
      <c r="S490" s="126"/>
      <c r="T490" s="126"/>
      <c r="U490" s="126"/>
      <c r="V490" s="126"/>
      <c r="W490" s="126"/>
      <c r="X490" s="126"/>
      <c r="Y490" s="126"/>
      <c r="Z490" s="126"/>
      <c r="AA490" s="126"/>
      <c r="AB490" s="126"/>
      <c r="AC490" s="126"/>
      <c r="AD490" s="126"/>
      <c r="AE490" s="126"/>
      <c r="AF490" s="126"/>
      <c r="AG490" s="126"/>
      <c r="AH490" s="126"/>
      <c r="AI490" s="126" t="s">
        <v>3634</v>
      </c>
    </row>
    <row r="491" spans="1:35" s="19" customFormat="1" ht="76.5" customHeight="1">
      <c r="A491" s="87" t="s">
        <v>1372</v>
      </c>
      <c r="B491" s="153" t="s">
        <v>3339</v>
      </c>
      <c r="C491" s="153" t="s">
        <v>97</v>
      </c>
      <c r="D491" s="153" t="s">
        <v>97</v>
      </c>
      <c r="E491" s="170" t="s">
        <v>1881</v>
      </c>
      <c r="F491" s="159"/>
      <c r="G491" s="159"/>
      <c r="H491" s="167" t="s">
        <v>3340</v>
      </c>
      <c r="I491" s="37" t="s">
        <v>1858</v>
      </c>
      <c r="J491" s="37" t="s">
        <v>1859</v>
      </c>
      <c r="K491" s="37" t="s">
        <v>1849</v>
      </c>
      <c r="L491" s="37" t="s">
        <v>1882</v>
      </c>
      <c r="M491" s="37" t="s">
        <v>5</v>
      </c>
      <c r="N491" s="37"/>
      <c r="O491" s="148"/>
      <c r="P491" s="126"/>
      <c r="Q491" s="126"/>
      <c r="R491" s="126"/>
      <c r="S491" s="126"/>
      <c r="T491" s="126"/>
      <c r="U491" s="126"/>
      <c r="V491" s="126"/>
      <c r="W491" s="126"/>
      <c r="X491" s="126"/>
      <c r="Y491" s="126"/>
      <c r="Z491" s="126"/>
      <c r="AA491" s="126"/>
      <c r="AB491" s="126"/>
      <c r="AC491" s="126"/>
      <c r="AD491" s="126"/>
      <c r="AE491" s="126"/>
      <c r="AF491" s="126"/>
      <c r="AG491" s="126"/>
      <c r="AH491" s="126"/>
      <c r="AI491" s="126" t="s">
        <v>3634</v>
      </c>
    </row>
    <row r="492" spans="1:35" s="19" customFormat="1" ht="76.5" customHeight="1">
      <c r="A492" s="87" t="s">
        <v>1374</v>
      </c>
      <c r="B492" s="153" t="s">
        <v>3341</v>
      </c>
      <c r="C492" s="153" t="s">
        <v>97</v>
      </c>
      <c r="D492" s="153" t="s">
        <v>97</v>
      </c>
      <c r="E492" s="170" t="s">
        <v>3342</v>
      </c>
      <c r="F492" s="156"/>
      <c r="G492" s="156"/>
      <c r="H492" s="167" t="s">
        <v>3343</v>
      </c>
      <c r="I492" s="37" t="s">
        <v>1858</v>
      </c>
      <c r="J492" s="37" t="s">
        <v>1859</v>
      </c>
      <c r="K492" s="37" t="s">
        <v>1844</v>
      </c>
      <c r="L492" s="37" t="s">
        <v>1850</v>
      </c>
      <c r="M492" s="37" t="s">
        <v>323</v>
      </c>
      <c r="N492" s="37"/>
      <c r="O492" s="148"/>
      <c r="P492" s="126"/>
      <c r="Q492" s="126"/>
      <c r="R492" s="126"/>
      <c r="S492" s="126"/>
      <c r="T492" s="37"/>
      <c r="U492" s="126"/>
      <c r="V492" s="126"/>
      <c r="W492" s="126"/>
      <c r="X492" s="126"/>
      <c r="Y492" s="126"/>
      <c r="Z492" s="126"/>
      <c r="AA492" s="126"/>
      <c r="AB492" s="37"/>
      <c r="AC492" s="126"/>
      <c r="AD492" s="126"/>
      <c r="AE492" s="37"/>
      <c r="AF492" s="126"/>
      <c r="AG492" s="126"/>
      <c r="AH492" s="37"/>
      <c r="AI492" s="37" t="s">
        <v>3634</v>
      </c>
    </row>
    <row r="493" spans="1:35" s="19" customFormat="1" ht="76.5" customHeight="1">
      <c r="A493" s="87" t="s">
        <v>1377</v>
      </c>
      <c r="B493" s="153" t="s">
        <v>3345</v>
      </c>
      <c r="C493" s="153" t="s">
        <v>97</v>
      </c>
      <c r="D493" s="153" t="s">
        <v>97</v>
      </c>
      <c r="E493" s="170" t="s">
        <v>3346</v>
      </c>
      <c r="F493" s="159"/>
      <c r="G493" s="159"/>
      <c r="H493" s="167" t="s">
        <v>3347</v>
      </c>
      <c r="I493" s="37" t="s">
        <v>2899</v>
      </c>
      <c r="J493" s="37" t="s">
        <v>3638</v>
      </c>
      <c r="K493" s="37" t="s">
        <v>1844</v>
      </c>
      <c r="L493" s="37" t="s">
        <v>1850</v>
      </c>
      <c r="M493" s="37" t="s">
        <v>5</v>
      </c>
      <c r="N493" s="37"/>
      <c r="O493" s="148"/>
      <c r="P493" s="126"/>
      <c r="Q493" s="126"/>
      <c r="R493" s="126"/>
      <c r="S493" s="126"/>
      <c r="T493" s="126"/>
      <c r="U493" s="126"/>
      <c r="V493" s="126"/>
      <c r="W493" s="126"/>
      <c r="X493" s="126"/>
      <c r="Y493" s="126"/>
      <c r="Z493" s="126"/>
      <c r="AA493" s="126"/>
      <c r="AB493" s="126"/>
      <c r="AC493" s="126"/>
      <c r="AD493" s="126"/>
      <c r="AE493" s="126"/>
      <c r="AF493" s="126"/>
      <c r="AG493" s="126"/>
      <c r="AH493" s="126"/>
      <c r="AI493" s="126" t="s">
        <v>3634</v>
      </c>
    </row>
    <row r="494" spans="1:35" s="19" customFormat="1" ht="76.5" customHeight="1">
      <c r="A494" s="87" t="s">
        <v>1378</v>
      </c>
      <c r="B494" s="153" t="s">
        <v>2990</v>
      </c>
      <c r="C494" s="153" t="s">
        <v>97</v>
      </c>
      <c r="D494" s="155" t="s">
        <v>97</v>
      </c>
      <c r="E494" s="170" t="s">
        <v>1925</v>
      </c>
      <c r="F494" s="156"/>
      <c r="G494" s="156"/>
      <c r="H494" s="167" t="s">
        <v>2991</v>
      </c>
      <c r="I494" s="37" t="s">
        <v>1858</v>
      </c>
      <c r="J494" s="37" t="s">
        <v>97</v>
      </c>
      <c r="K494" s="37" t="s">
        <v>1844</v>
      </c>
      <c r="L494" s="37" t="s">
        <v>1850</v>
      </c>
      <c r="M494" s="37" t="s">
        <v>5</v>
      </c>
      <c r="N494" s="37"/>
      <c r="O494" s="148"/>
      <c r="P494" s="126"/>
      <c r="Q494" s="126"/>
      <c r="R494" s="126"/>
      <c r="S494" s="126"/>
      <c r="T494" s="126"/>
      <c r="U494" s="126"/>
      <c r="V494" s="126"/>
      <c r="W494" s="126"/>
      <c r="X494" s="126"/>
      <c r="Y494" s="126"/>
      <c r="Z494" s="126"/>
      <c r="AA494" s="126"/>
      <c r="AB494" s="126"/>
      <c r="AC494" s="126"/>
      <c r="AD494" s="126"/>
      <c r="AE494" s="126"/>
      <c r="AF494" s="126"/>
      <c r="AG494" s="126"/>
      <c r="AH494" s="126"/>
      <c r="AI494" s="126" t="s">
        <v>3634</v>
      </c>
    </row>
    <row r="495" spans="1:35" s="19" customFormat="1" ht="76.5" customHeight="1">
      <c r="A495" s="87" t="s">
        <v>2823</v>
      </c>
      <c r="B495" s="153" t="s">
        <v>2275</v>
      </c>
      <c r="C495" s="153" t="s">
        <v>97</v>
      </c>
      <c r="D495" s="153" t="s">
        <v>97</v>
      </c>
      <c r="E495" s="170" t="s">
        <v>1925</v>
      </c>
      <c r="F495" s="176"/>
      <c r="G495" s="176"/>
      <c r="H495" s="179" t="s">
        <v>1575</v>
      </c>
      <c r="I495" s="37" t="s">
        <v>1874</v>
      </c>
      <c r="J495" s="37" t="s">
        <v>97</v>
      </c>
      <c r="K495" s="37" t="s">
        <v>1868</v>
      </c>
      <c r="L495" s="37" t="s">
        <v>1850</v>
      </c>
      <c r="M495" s="37" t="s">
        <v>5</v>
      </c>
      <c r="N495" s="37"/>
      <c r="O495" s="148"/>
      <c r="P495" s="126"/>
      <c r="Q495" s="126"/>
      <c r="R495" s="126"/>
      <c r="S495" s="126"/>
      <c r="T495" s="126"/>
      <c r="U495" s="126"/>
      <c r="V495" s="126"/>
      <c r="W495" s="126"/>
      <c r="X495" s="126"/>
      <c r="Y495" s="126"/>
      <c r="Z495" s="126"/>
      <c r="AA495" s="126"/>
      <c r="AB495" s="126"/>
      <c r="AC495" s="126" t="s">
        <v>1</v>
      </c>
      <c r="AD495" s="126"/>
      <c r="AE495" s="126"/>
      <c r="AF495" s="126"/>
      <c r="AG495" s="126"/>
      <c r="AH495" s="126"/>
      <c r="AI495" s="126" t="s">
        <v>3634</v>
      </c>
    </row>
    <row r="496" spans="1:35" s="19" customFormat="1" ht="76.5" customHeight="1">
      <c r="A496" s="87" t="s">
        <v>1573</v>
      </c>
      <c r="B496" s="153" t="s">
        <v>3708</v>
      </c>
      <c r="C496" s="153" t="s">
        <v>97</v>
      </c>
      <c r="D496" s="155" t="s">
        <v>97</v>
      </c>
      <c r="E496" s="170" t="s">
        <v>1881</v>
      </c>
      <c r="F496" s="156"/>
      <c r="G496" s="156"/>
      <c r="H496" s="167" t="s">
        <v>3287</v>
      </c>
      <c r="I496" s="37" t="s">
        <v>1883</v>
      </c>
      <c r="J496" s="37" t="s">
        <v>97</v>
      </c>
      <c r="K496" s="37" t="s">
        <v>3287</v>
      </c>
      <c r="L496" s="37" t="s">
        <v>1845</v>
      </c>
      <c r="M496" s="37" t="s">
        <v>3287</v>
      </c>
      <c r="N496" s="37"/>
      <c r="O496" s="148"/>
      <c r="P496" s="126"/>
      <c r="Q496" s="126"/>
      <c r="R496" s="126"/>
      <c r="S496" s="126"/>
      <c r="T496" s="126"/>
      <c r="U496" s="126"/>
      <c r="V496" s="126"/>
      <c r="W496" s="126"/>
      <c r="X496" s="126"/>
      <c r="Y496" s="126"/>
      <c r="Z496" s="126"/>
      <c r="AA496" s="126"/>
      <c r="AB496" s="126"/>
      <c r="AC496" s="126"/>
      <c r="AD496" s="126" t="s">
        <v>3579</v>
      </c>
      <c r="AE496" s="126"/>
      <c r="AF496" s="126"/>
      <c r="AG496" s="126"/>
      <c r="AH496" s="126"/>
      <c r="AI496" s="126" t="s">
        <v>3634</v>
      </c>
    </row>
    <row r="497" spans="1:35" s="19" customFormat="1" ht="76.5" customHeight="1">
      <c r="A497" s="87" t="s">
        <v>1574</v>
      </c>
      <c r="B497" s="153" t="s">
        <v>3349</v>
      </c>
      <c r="C497" s="153" t="s">
        <v>97</v>
      </c>
      <c r="D497" s="153" t="s">
        <v>97</v>
      </c>
      <c r="E497" s="170" t="s">
        <v>577</v>
      </c>
      <c r="F497" s="156"/>
      <c r="G497" s="156"/>
      <c r="H497" s="167" t="s">
        <v>3350</v>
      </c>
      <c r="I497" s="37" t="s">
        <v>1874</v>
      </c>
      <c r="J497" s="88" t="s">
        <v>1855</v>
      </c>
      <c r="K497" s="37" t="s">
        <v>1844</v>
      </c>
      <c r="L497" s="37" t="s">
        <v>1850</v>
      </c>
      <c r="M497" s="37" t="s">
        <v>323</v>
      </c>
      <c r="N497" s="37"/>
      <c r="O497" s="148"/>
      <c r="P497" s="126"/>
      <c r="Q497" s="126"/>
      <c r="R497" s="126"/>
      <c r="S497" s="126"/>
      <c r="T497" s="126"/>
      <c r="U497" s="126"/>
      <c r="V497" s="126"/>
      <c r="W497" s="126"/>
      <c r="X497" s="126"/>
      <c r="Y497" s="126"/>
      <c r="Z497" s="126"/>
      <c r="AA497" s="126"/>
      <c r="AB497" s="126"/>
      <c r="AC497" s="126"/>
      <c r="AD497" s="126"/>
      <c r="AE497" s="126"/>
      <c r="AF497" s="126"/>
      <c r="AG497" s="126"/>
      <c r="AH497" s="126"/>
      <c r="AI497" s="126" t="s">
        <v>3634</v>
      </c>
    </row>
    <row r="498" spans="1:35" s="19" customFormat="1" ht="76.5" customHeight="1">
      <c r="A498" s="87" t="s">
        <v>1581</v>
      </c>
      <c r="B498" s="153" t="s">
        <v>3710</v>
      </c>
      <c r="C498" s="153" t="s">
        <v>97</v>
      </c>
      <c r="D498" s="153" t="s">
        <v>97</v>
      </c>
      <c r="E498" s="170" t="s">
        <v>3346</v>
      </c>
      <c r="F498" s="156"/>
      <c r="G498" s="156"/>
      <c r="H498" s="167" t="s">
        <v>3711</v>
      </c>
      <c r="I498" s="37" t="s">
        <v>1846</v>
      </c>
      <c r="J498" s="37" t="s">
        <v>3638</v>
      </c>
      <c r="K498" s="37" t="s">
        <v>1844</v>
      </c>
      <c r="L498" s="37" t="s">
        <v>1850</v>
      </c>
      <c r="M498" s="37" t="s">
        <v>5</v>
      </c>
      <c r="N498" s="37"/>
      <c r="O498" s="148"/>
      <c r="P498" s="126"/>
      <c r="Q498" s="126"/>
      <c r="R498" s="126"/>
      <c r="S498" s="126"/>
      <c r="T498" s="126"/>
      <c r="U498" s="126"/>
      <c r="V498" s="126"/>
      <c r="W498" s="126"/>
      <c r="X498" s="126"/>
      <c r="Y498" s="126"/>
      <c r="Z498" s="126"/>
      <c r="AA498" s="126"/>
      <c r="AB498" s="126"/>
      <c r="AC498" s="126"/>
      <c r="AD498" s="126"/>
      <c r="AE498" s="126"/>
      <c r="AF498" s="126"/>
      <c r="AG498" s="126"/>
      <c r="AH498" s="126"/>
      <c r="AI498" s="126" t="s">
        <v>3634</v>
      </c>
    </row>
    <row r="499" spans="1:35" s="19" customFormat="1" ht="76.5" customHeight="1">
      <c r="A499" s="87" t="s">
        <v>376</v>
      </c>
      <c r="B499" s="153" t="s">
        <v>2222</v>
      </c>
      <c r="C499" s="153" t="s">
        <v>97</v>
      </c>
      <c r="D499" s="153" t="s">
        <v>97</v>
      </c>
      <c r="E499" s="170" t="s">
        <v>1616</v>
      </c>
      <c r="F499" s="156"/>
      <c r="G499" s="156"/>
      <c r="H499" s="167" t="s">
        <v>3351</v>
      </c>
      <c r="I499" s="37" t="s">
        <v>2905</v>
      </c>
      <c r="J499" s="37" t="s">
        <v>1852</v>
      </c>
      <c r="K499" s="37" t="s">
        <v>1844</v>
      </c>
      <c r="L499" s="37" t="s">
        <v>1850</v>
      </c>
      <c r="M499" s="37" t="s">
        <v>5</v>
      </c>
      <c r="N499" s="37"/>
      <c r="O499" s="148"/>
      <c r="P499" s="126"/>
      <c r="Q499" s="126"/>
      <c r="R499" s="126"/>
      <c r="S499" s="126"/>
      <c r="T499" s="126"/>
      <c r="U499" s="126"/>
      <c r="V499" s="126"/>
      <c r="W499" s="126"/>
      <c r="X499" s="126"/>
      <c r="Y499" s="126"/>
      <c r="Z499" s="126"/>
      <c r="AA499" s="126"/>
      <c r="AB499" s="126"/>
      <c r="AC499" s="126"/>
      <c r="AD499" s="126"/>
      <c r="AE499" s="126"/>
      <c r="AF499" s="126"/>
      <c r="AG499" s="126"/>
      <c r="AH499" s="126"/>
      <c r="AI499" s="126" t="s">
        <v>3634</v>
      </c>
    </row>
    <row r="500" spans="1:35" s="19" customFormat="1" ht="76.5" customHeight="1">
      <c r="A500" s="87" t="s">
        <v>1582</v>
      </c>
      <c r="B500" s="153" t="s">
        <v>2127</v>
      </c>
      <c r="C500" s="153" t="s">
        <v>97</v>
      </c>
      <c r="D500" s="155" t="s">
        <v>97</v>
      </c>
      <c r="E500" s="170" t="s">
        <v>1925</v>
      </c>
      <c r="F500" s="156"/>
      <c r="G500" s="156"/>
      <c r="H500" s="167" t="s">
        <v>2137</v>
      </c>
      <c r="I500" s="37" t="s">
        <v>2899</v>
      </c>
      <c r="J500" s="37" t="s">
        <v>1857</v>
      </c>
      <c r="K500" s="37" t="s">
        <v>1844</v>
      </c>
      <c r="L500" s="37" t="s">
        <v>1882</v>
      </c>
      <c r="M500" s="37" t="s">
        <v>5</v>
      </c>
      <c r="N500" s="37"/>
      <c r="O500" s="148"/>
      <c r="P500" s="126"/>
      <c r="Q500" s="126"/>
      <c r="R500" s="126"/>
      <c r="S500" s="126"/>
      <c r="T500" s="126"/>
      <c r="U500" s="126"/>
      <c r="V500" s="126"/>
      <c r="W500" s="126"/>
      <c r="X500" s="126"/>
      <c r="Y500" s="126"/>
      <c r="Z500" s="126"/>
      <c r="AA500" s="126"/>
      <c r="AB500" s="126"/>
      <c r="AC500" s="126"/>
      <c r="AD500" s="126"/>
      <c r="AE500" s="126"/>
      <c r="AF500" s="126"/>
      <c r="AG500" s="126"/>
      <c r="AH500" s="126"/>
      <c r="AI500" s="126" t="s">
        <v>3634</v>
      </c>
    </row>
    <row r="501" spans="1:35" s="19" customFormat="1" ht="76.5" customHeight="1">
      <c r="A501" s="87" t="s">
        <v>1583</v>
      </c>
      <c r="B501" s="153" t="s">
        <v>1892</v>
      </c>
      <c r="C501" s="153" t="s">
        <v>97</v>
      </c>
      <c r="D501" s="153" t="s">
        <v>97</v>
      </c>
      <c r="E501" s="170" t="s">
        <v>1925</v>
      </c>
      <c r="F501" s="156" t="s">
        <v>2604</v>
      </c>
      <c r="G501" s="156"/>
      <c r="H501" s="167" t="s">
        <v>2340</v>
      </c>
      <c r="I501" s="37" t="s">
        <v>1842</v>
      </c>
      <c r="J501" s="37" t="s">
        <v>1852</v>
      </c>
      <c r="K501" s="37" t="s">
        <v>1844</v>
      </c>
      <c r="L501" s="37" t="s">
        <v>2148</v>
      </c>
      <c r="M501" s="37" t="s">
        <v>5</v>
      </c>
      <c r="N501" s="37" t="s">
        <v>1</v>
      </c>
      <c r="O501" s="148"/>
      <c r="P501" s="126"/>
      <c r="Q501" s="126"/>
      <c r="R501" s="126"/>
      <c r="S501" s="126"/>
      <c r="T501" s="126"/>
      <c r="U501" s="126"/>
      <c r="V501" s="126"/>
      <c r="W501" s="126" t="s">
        <v>1</v>
      </c>
      <c r="X501" s="126" t="s">
        <v>2427</v>
      </c>
      <c r="Y501" s="126"/>
      <c r="Z501" s="126"/>
      <c r="AA501" s="126"/>
      <c r="AB501" s="126"/>
      <c r="AC501" s="126"/>
      <c r="AD501" s="126"/>
      <c r="AE501" s="126"/>
      <c r="AF501" s="126"/>
      <c r="AG501" s="126"/>
      <c r="AH501" s="126"/>
      <c r="AI501" s="126" t="s">
        <v>3634</v>
      </c>
    </row>
    <row r="502" spans="1:35" s="19" customFormat="1" ht="76.5" customHeight="1">
      <c r="A502" s="87" t="s">
        <v>1584</v>
      </c>
      <c r="B502" s="153" t="s">
        <v>3354</v>
      </c>
      <c r="C502" s="153" t="s">
        <v>97</v>
      </c>
      <c r="D502" s="155" t="s">
        <v>97</v>
      </c>
      <c r="E502" s="170" t="s">
        <v>577</v>
      </c>
      <c r="F502" s="156"/>
      <c r="G502" s="156"/>
      <c r="H502" s="167" t="s">
        <v>3355</v>
      </c>
      <c r="I502" s="37" t="s">
        <v>1874</v>
      </c>
      <c r="J502" s="37" t="s">
        <v>1869</v>
      </c>
      <c r="K502" s="37" t="s">
        <v>1849</v>
      </c>
      <c r="L502" s="37" t="s">
        <v>2134</v>
      </c>
      <c r="M502" s="37" t="s">
        <v>1717</v>
      </c>
      <c r="N502" s="37"/>
      <c r="O502" s="148"/>
      <c r="P502" s="126"/>
      <c r="Q502" s="126"/>
      <c r="R502" s="126"/>
      <c r="S502" s="126"/>
      <c r="T502" s="126"/>
      <c r="U502" s="126"/>
      <c r="V502" s="126"/>
      <c r="W502" s="126"/>
      <c r="X502" s="126"/>
      <c r="Y502" s="126"/>
      <c r="Z502" s="126"/>
      <c r="AA502" s="126"/>
      <c r="AB502" s="126"/>
      <c r="AC502" s="126"/>
      <c r="AD502" s="126"/>
      <c r="AE502" s="126"/>
      <c r="AF502" s="126"/>
      <c r="AG502" s="126"/>
      <c r="AH502" s="126"/>
      <c r="AI502" s="126" t="s">
        <v>3634</v>
      </c>
    </row>
    <row r="503" spans="1:35" s="19" customFormat="1" ht="76.5" customHeight="1">
      <c r="A503" s="87" t="s">
        <v>1585</v>
      </c>
      <c r="B503" s="153" t="s">
        <v>3356</v>
      </c>
      <c r="C503" s="153" t="s">
        <v>97</v>
      </c>
      <c r="D503" s="155" t="s">
        <v>97</v>
      </c>
      <c r="E503" s="170" t="s">
        <v>577</v>
      </c>
      <c r="F503" s="156"/>
      <c r="G503" s="156"/>
      <c r="H503" s="167" t="s">
        <v>3357</v>
      </c>
      <c r="I503" s="37" t="s">
        <v>1874</v>
      </c>
      <c r="J503" s="37" t="s">
        <v>1869</v>
      </c>
      <c r="K503" s="37" t="s">
        <v>1849</v>
      </c>
      <c r="L503" s="37" t="s">
        <v>2134</v>
      </c>
      <c r="M503" s="37" t="s">
        <v>1717</v>
      </c>
      <c r="N503" s="37"/>
      <c r="O503" s="148"/>
      <c r="P503" s="126"/>
      <c r="Q503" s="126"/>
      <c r="R503" s="126"/>
      <c r="S503" s="126"/>
      <c r="T503" s="126"/>
      <c r="U503" s="126"/>
      <c r="V503" s="126"/>
      <c r="W503" s="126"/>
      <c r="X503" s="126"/>
      <c r="Y503" s="126"/>
      <c r="Z503" s="126"/>
      <c r="AA503" s="126"/>
      <c r="AB503" s="126"/>
      <c r="AC503" s="126"/>
      <c r="AD503" s="126"/>
      <c r="AE503" s="126"/>
      <c r="AF503" s="126"/>
      <c r="AG503" s="126"/>
      <c r="AH503" s="126"/>
      <c r="AI503" s="126" t="s">
        <v>3634</v>
      </c>
    </row>
    <row r="504" spans="1:35" s="19" customFormat="1" ht="76.5" customHeight="1">
      <c r="A504" s="87" t="s">
        <v>1586</v>
      </c>
      <c r="B504" s="153" t="s">
        <v>3013</v>
      </c>
      <c r="C504" s="153" t="s">
        <v>97</v>
      </c>
      <c r="D504" s="153" t="s">
        <v>97</v>
      </c>
      <c r="E504" s="170" t="s">
        <v>1881</v>
      </c>
      <c r="F504" s="156"/>
      <c r="G504" s="156"/>
      <c r="H504" s="167" t="s">
        <v>3085</v>
      </c>
      <c r="I504" s="37" t="s">
        <v>2905</v>
      </c>
      <c r="J504" s="37" t="s">
        <v>2986</v>
      </c>
      <c r="K504" s="37" t="s">
        <v>1844</v>
      </c>
      <c r="L504" s="37" t="s">
        <v>1850</v>
      </c>
      <c r="M504" s="37" t="s">
        <v>323</v>
      </c>
      <c r="N504" s="37"/>
      <c r="O504" s="148"/>
      <c r="P504" s="126"/>
      <c r="Q504" s="126"/>
      <c r="R504" s="126"/>
      <c r="S504" s="126"/>
      <c r="T504" s="37"/>
      <c r="U504" s="126"/>
      <c r="V504" s="126"/>
      <c r="W504" s="126"/>
      <c r="X504" s="126"/>
      <c r="Y504" s="126"/>
      <c r="Z504" s="126"/>
      <c r="AA504" s="126"/>
      <c r="AB504" s="37"/>
      <c r="AC504" s="126"/>
      <c r="AD504" s="126"/>
      <c r="AE504" s="37"/>
      <c r="AF504" s="126" t="s">
        <v>1</v>
      </c>
      <c r="AG504" s="126"/>
      <c r="AH504" s="37"/>
      <c r="AI504" s="37" t="s">
        <v>3634</v>
      </c>
    </row>
    <row r="505" spans="1:35" s="19" customFormat="1" ht="76.5" customHeight="1">
      <c r="A505" s="87" t="s">
        <v>1587</v>
      </c>
      <c r="B505" s="153" t="s">
        <v>3360</v>
      </c>
      <c r="C505" s="153" t="s">
        <v>97</v>
      </c>
      <c r="D505" s="155" t="s">
        <v>97</v>
      </c>
      <c r="E505" s="170" t="s">
        <v>1881</v>
      </c>
      <c r="F505" s="156"/>
      <c r="G505" s="156"/>
      <c r="H505" s="167" t="s">
        <v>3361</v>
      </c>
      <c r="I505" s="37" t="s">
        <v>2905</v>
      </c>
      <c r="J505" s="37" t="s">
        <v>2986</v>
      </c>
      <c r="K505" s="37" t="s">
        <v>1844</v>
      </c>
      <c r="L505" s="37" t="s">
        <v>1845</v>
      </c>
      <c r="M505" s="37" t="s">
        <v>323</v>
      </c>
      <c r="N505" s="37"/>
      <c r="O505" s="148"/>
      <c r="P505" s="126"/>
      <c r="Q505" s="126"/>
      <c r="R505" s="126"/>
      <c r="S505" s="126"/>
      <c r="T505" s="126"/>
      <c r="U505" s="126"/>
      <c r="V505" s="126"/>
      <c r="W505" s="126"/>
      <c r="X505" s="126"/>
      <c r="Y505" s="126"/>
      <c r="Z505" s="126"/>
      <c r="AA505" s="126"/>
      <c r="AB505" s="126"/>
      <c r="AC505" s="126"/>
      <c r="AD505" s="126"/>
      <c r="AE505" s="126"/>
      <c r="AF505" s="126"/>
      <c r="AG505" s="126"/>
      <c r="AH505" s="126"/>
      <c r="AI505" s="126" t="s">
        <v>3634</v>
      </c>
    </row>
    <row r="506" spans="1:35" s="19" customFormat="1" ht="76.5" customHeight="1">
      <c r="A506" s="87" t="s">
        <v>1588</v>
      </c>
      <c r="B506" s="153" t="s">
        <v>3933</v>
      </c>
      <c r="C506" s="153" t="s">
        <v>97</v>
      </c>
      <c r="D506" s="153" t="s">
        <v>97</v>
      </c>
      <c r="E506" s="170" t="s">
        <v>3880</v>
      </c>
      <c r="F506" s="156"/>
      <c r="G506" s="156"/>
      <c r="H506" s="167" t="s">
        <v>3934</v>
      </c>
      <c r="I506" s="37" t="s">
        <v>2905</v>
      </c>
      <c r="J506" s="37" t="s">
        <v>2986</v>
      </c>
      <c r="K506" s="37" t="s">
        <v>1844</v>
      </c>
      <c r="L506" s="37" t="s">
        <v>1850</v>
      </c>
      <c r="M506" s="37" t="s">
        <v>323</v>
      </c>
      <c r="N506" s="37"/>
      <c r="O506" s="148"/>
      <c r="P506" s="126"/>
      <c r="Q506" s="126"/>
      <c r="R506" s="126"/>
      <c r="S506" s="126"/>
      <c r="T506" s="126"/>
      <c r="U506" s="126"/>
      <c r="V506" s="126"/>
      <c r="W506" s="126"/>
      <c r="X506" s="126"/>
      <c r="Y506" s="126"/>
      <c r="Z506" s="126"/>
      <c r="AA506" s="126"/>
      <c r="AB506" s="126"/>
      <c r="AC506" s="126"/>
      <c r="AD506" s="126"/>
      <c r="AE506" s="126"/>
      <c r="AF506" s="126"/>
      <c r="AG506" s="126"/>
      <c r="AH506" s="126"/>
      <c r="AI506" s="126" t="s">
        <v>3634</v>
      </c>
    </row>
    <row r="507" spans="1:35" s="19" customFormat="1" ht="76.5" customHeight="1">
      <c r="A507" s="87" t="s">
        <v>1589</v>
      </c>
      <c r="B507" s="153" t="s">
        <v>2030</v>
      </c>
      <c r="C507" s="153" t="s">
        <v>97</v>
      </c>
      <c r="D507" s="155" t="s">
        <v>97</v>
      </c>
      <c r="E507" s="170" t="s">
        <v>1910</v>
      </c>
      <c r="F507" s="156"/>
      <c r="G507" s="156"/>
      <c r="H507" s="167" t="s">
        <v>2075</v>
      </c>
      <c r="I507" s="37" t="s">
        <v>2905</v>
      </c>
      <c r="J507" s="37" t="s">
        <v>1851</v>
      </c>
      <c r="K507" s="37" t="s">
        <v>1849</v>
      </c>
      <c r="L507" s="37" t="s">
        <v>1850</v>
      </c>
      <c r="M507" s="37" t="s">
        <v>6</v>
      </c>
      <c r="N507" s="37"/>
      <c r="O507" s="148"/>
      <c r="P507" s="126"/>
      <c r="Q507" s="126"/>
      <c r="R507" s="126"/>
      <c r="S507" s="126"/>
      <c r="T507" s="126"/>
      <c r="U507" s="126"/>
      <c r="V507" s="126"/>
      <c r="W507" s="126"/>
      <c r="X507" s="126"/>
      <c r="Y507" s="126"/>
      <c r="Z507" s="126"/>
      <c r="AA507" s="126"/>
      <c r="AB507" s="126"/>
      <c r="AC507" s="126"/>
      <c r="AD507" s="126"/>
      <c r="AE507" s="126"/>
      <c r="AF507" s="126"/>
      <c r="AG507" s="126"/>
      <c r="AH507" s="126"/>
      <c r="AI507" s="126" t="s">
        <v>3634</v>
      </c>
    </row>
    <row r="508" spans="1:35" s="19" customFormat="1" ht="76.5" customHeight="1">
      <c r="A508" s="87" t="s">
        <v>1778</v>
      </c>
      <c r="B508" s="153" t="s">
        <v>3935</v>
      </c>
      <c r="C508" s="153" t="s">
        <v>97</v>
      </c>
      <c r="D508" s="153" t="s">
        <v>97</v>
      </c>
      <c r="E508" s="170" t="s">
        <v>3936</v>
      </c>
      <c r="F508" s="156"/>
      <c r="G508" s="156"/>
      <c r="H508" s="167" t="s">
        <v>3937</v>
      </c>
      <c r="I508" s="37" t="s">
        <v>1883</v>
      </c>
      <c r="J508" s="37" t="s">
        <v>97</v>
      </c>
      <c r="K508" s="37" t="s">
        <v>1847</v>
      </c>
      <c r="L508" s="37" t="s">
        <v>1882</v>
      </c>
      <c r="M508" s="37" t="s">
        <v>6</v>
      </c>
      <c r="N508" s="37"/>
      <c r="O508" s="148"/>
      <c r="P508" s="126"/>
      <c r="Q508" s="126"/>
      <c r="R508" s="126"/>
      <c r="S508" s="126"/>
      <c r="T508" s="126"/>
      <c r="U508" s="126"/>
      <c r="V508" s="126"/>
      <c r="W508" s="126"/>
      <c r="X508" s="126"/>
      <c r="Y508" s="126"/>
      <c r="Z508" s="126"/>
      <c r="AA508" s="126"/>
      <c r="AB508" s="126"/>
      <c r="AC508" s="126"/>
      <c r="AD508" s="126"/>
      <c r="AE508" s="126"/>
      <c r="AF508" s="126"/>
      <c r="AG508" s="126"/>
      <c r="AH508" s="126"/>
      <c r="AI508" s="126" t="s">
        <v>3634</v>
      </c>
    </row>
    <row r="509" spans="1:35" s="19" customFormat="1" ht="76.5" customHeight="1">
      <c r="A509" s="87" t="s">
        <v>1590</v>
      </c>
      <c r="B509" s="153" t="s">
        <v>3938</v>
      </c>
      <c r="C509" s="153" t="s">
        <v>97</v>
      </c>
      <c r="D509" s="155" t="s">
        <v>97</v>
      </c>
      <c r="E509" s="170" t="s">
        <v>3939</v>
      </c>
      <c r="F509" s="156"/>
      <c r="G509" s="156"/>
      <c r="H509" s="167" t="s">
        <v>3940</v>
      </c>
      <c r="I509" s="37" t="s">
        <v>1883</v>
      </c>
      <c r="J509" s="37" t="s">
        <v>97</v>
      </c>
      <c r="K509" s="37" t="s">
        <v>1847</v>
      </c>
      <c r="L509" s="37" t="s">
        <v>1882</v>
      </c>
      <c r="M509" s="37" t="s">
        <v>6</v>
      </c>
      <c r="N509" s="37"/>
      <c r="O509" s="148"/>
      <c r="P509" s="126"/>
      <c r="Q509" s="126"/>
      <c r="R509" s="126"/>
      <c r="S509" s="126"/>
      <c r="T509" s="126"/>
      <c r="U509" s="126"/>
      <c r="V509" s="126"/>
      <c r="W509" s="126"/>
      <c r="X509" s="126"/>
      <c r="Y509" s="126"/>
      <c r="Z509" s="126"/>
      <c r="AA509" s="126"/>
      <c r="AB509" s="126"/>
      <c r="AC509" s="126"/>
      <c r="AD509" s="126"/>
      <c r="AE509" s="126"/>
      <c r="AF509" s="126"/>
      <c r="AG509" s="126"/>
      <c r="AH509" s="126"/>
      <c r="AI509" s="126" t="s">
        <v>3634</v>
      </c>
    </row>
    <row r="510" spans="1:35" s="19" customFormat="1" ht="76.5" customHeight="1">
      <c r="A510" s="87" t="s">
        <v>377</v>
      </c>
      <c r="B510" s="153" t="s">
        <v>3364</v>
      </c>
      <c r="C510" s="153" t="s">
        <v>97</v>
      </c>
      <c r="D510" s="153" t="s">
        <v>97</v>
      </c>
      <c r="E510" s="170" t="s">
        <v>3365</v>
      </c>
      <c r="F510" s="156"/>
      <c r="G510" s="156"/>
      <c r="H510" s="167" t="s">
        <v>3366</v>
      </c>
      <c r="I510" s="37" t="s">
        <v>1883</v>
      </c>
      <c r="J510" s="37" t="s">
        <v>97</v>
      </c>
      <c r="K510" s="37" t="s">
        <v>1847</v>
      </c>
      <c r="L510" s="37" t="s">
        <v>1882</v>
      </c>
      <c r="M510" s="37" t="s">
        <v>6</v>
      </c>
      <c r="N510" s="37"/>
      <c r="O510" s="148"/>
      <c r="P510" s="126"/>
      <c r="Q510" s="126"/>
      <c r="R510" s="126"/>
      <c r="S510" s="126"/>
      <c r="T510" s="37"/>
      <c r="U510" s="126"/>
      <c r="V510" s="126"/>
      <c r="W510" s="126"/>
      <c r="X510" s="126"/>
      <c r="Y510" s="126"/>
      <c r="Z510" s="126"/>
      <c r="AA510" s="126"/>
      <c r="AB510" s="37"/>
      <c r="AC510" s="126"/>
      <c r="AD510" s="126"/>
      <c r="AE510" s="37"/>
      <c r="AF510" s="126"/>
      <c r="AG510" s="126"/>
      <c r="AH510" s="37"/>
      <c r="AI510" s="37" t="s">
        <v>3634</v>
      </c>
    </row>
    <row r="511" spans="1:35" s="19" customFormat="1" ht="76.5" customHeight="1">
      <c r="A511" s="87" t="s">
        <v>1593</v>
      </c>
      <c r="B511" s="153" t="s">
        <v>2225</v>
      </c>
      <c r="C511" s="153" t="s">
        <v>97</v>
      </c>
      <c r="D511" s="153" t="s">
        <v>97</v>
      </c>
      <c r="E511" s="170" t="s">
        <v>1881</v>
      </c>
      <c r="F511" s="156"/>
      <c r="G511" s="156"/>
      <c r="H511" s="167" t="s">
        <v>2894</v>
      </c>
      <c r="I511" s="37" t="s">
        <v>1874</v>
      </c>
      <c r="J511" s="37" t="s">
        <v>97</v>
      </c>
      <c r="K511" s="37" t="s">
        <v>1861</v>
      </c>
      <c r="L511" s="37" t="s">
        <v>1882</v>
      </c>
      <c r="M511" s="37" t="s">
        <v>1965</v>
      </c>
      <c r="N511" s="37"/>
      <c r="O511" s="148"/>
      <c r="P511" s="126"/>
      <c r="Q511" s="126"/>
      <c r="R511" s="126"/>
      <c r="S511" s="126"/>
      <c r="T511" s="37"/>
      <c r="U511" s="126"/>
      <c r="V511" s="126"/>
      <c r="W511" s="126"/>
      <c r="X511" s="126"/>
      <c r="Y511" s="126"/>
      <c r="Z511" s="126"/>
      <c r="AA511" s="126"/>
      <c r="AB511" s="37"/>
      <c r="AC511" s="126"/>
      <c r="AD511" s="126"/>
      <c r="AE511" s="37"/>
      <c r="AF511" s="126"/>
      <c r="AG511" s="126"/>
      <c r="AH511" s="37"/>
      <c r="AI511" s="37" t="s">
        <v>3634</v>
      </c>
    </row>
    <row r="512" spans="1:35" s="19" customFormat="1" ht="76.5" customHeight="1">
      <c r="A512" s="87" t="s">
        <v>1596</v>
      </c>
      <c r="B512" s="153" t="s">
        <v>1957</v>
      </c>
      <c r="C512" s="153" t="s">
        <v>97</v>
      </c>
      <c r="D512" s="153" t="s">
        <v>97</v>
      </c>
      <c r="E512" s="170" t="s">
        <v>1960</v>
      </c>
      <c r="F512" s="156"/>
      <c r="G512" s="156"/>
      <c r="H512" s="167" t="s">
        <v>3370</v>
      </c>
      <c r="I512" s="37" t="s">
        <v>97</v>
      </c>
      <c r="J512" s="37" t="s">
        <v>1857</v>
      </c>
      <c r="K512" s="37" t="s">
        <v>1849</v>
      </c>
      <c r="L512" s="37" t="s">
        <v>1882</v>
      </c>
      <c r="M512" s="37" t="s">
        <v>6</v>
      </c>
      <c r="N512" s="37"/>
      <c r="O512" s="148"/>
      <c r="P512" s="126"/>
      <c r="Q512" s="126"/>
      <c r="R512" s="126"/>
      <c r="S512" s="126"/>
      <c r="T512" s="37"/>
      <c r="U512" s="126"/>
      <c r="V512" s="126"/>
      <c r="W512" s="126"/>
      <c r="X512" s="126"/>
      <c r="Y512" s="126"/>
      <c r="Z512" s="126"/>
      <c r="AA512" s="126"/>
      <c r="AB512" s="37"/>
      <c r="AC512" s="126"/>
      <c r="AD512" s="126"/>
      <c r="AE512" s="37"/>
      <c r="AF512" s="126"/>
      <c r="AG512" s="126"/>
      <c r="AH512" s="37"/>
      <c r="AI512" s="37" t="s">
        <v>3634</v>
      </c>
    </row>
    <row r="513" spans="1:35" s="19" customFormat="1" ht="76.5" customHeight="1">
      <c r="A513" s="87" t="s">
        <v>1598</v>
      </c>
      <c r="B513" s="153" t="s">
        <v>3371</v>
      </c>
      <c r="C513" s="153" t="s">
        <v>97</v>
      </c>
      <c r="D513" s="153" t="s">
        <v>97</v>
      </c>
      <c r="E513" s="170" t="s">
        <v>577</v>
      </c>
      <c r="F513" s="156"/>
      <c r="G513" s="156"/>
      <c r="H513" s="167" t="s">
        <v>1759</v>
      </c>
      <c r="I513" s="37" t="s">
        <v>1883</v>
      </c>
      <c r="J513" s="37" t="s">
        <v>97</v>
      </c>
      <c r="K513" s="37" t="s">
        <v>1847</v>
      </c>
      <c r="L513" s="37" t="s">
        <v>2298</v>
      </c>
      <c r="M513" s="37" t="s">
        <v>6</v>
      </c>
      <c r="N513" s="37"/>
      <c r="O513" s="148"/>
      <c r="P513" s="126"/>
      <c r="Q513" s="126"/>
      <c r="R513" s="126"/>
      <c r="S513" s="126"/>
      <c r="T513" s="126"/>
      <c r="U513" s="126"/>
      <c r="V513" s="126"/>
      <c r="W513" s="126"/>
      <c r="X513" s="126"/>
      <c r="Y513" s="126"/>
      <c r="Z513" s="126"/>
      <c r="AA513" s="126"/>
      <c r="AB513" s="126"/>
      <c r="AC513" s="126"/>
      <c r="AD513" s="126"/>
      <c r="AE513" s="126"/>
      <c r="AF513" s="126"/>
      <c r="AG513" s="126"/>
      <c r="AH513" s="126"/>
      <c r="AI513" s="126" t="s">
        <v>3634</v>
      </c>
    </row>
    <row r="514" spans="1:35" s="19" customFormat="1" ht="76.5" customHeight="1">
      <c r="A514" s="87" t="s">
        <v>1603</v>
      </c>
      <c r="B514" s="153" t="s">
        <v>3372</v>
      </c>
      <c r="C514" s="153" t="s">
        <v>97</v>
      </c>
      <c r="D514" s="153" t="s">
        <v>97</v>
      </c>
      <c r="E514" s="170" t="s">
        <v>3373</v>
      </c>
      <c r="F514" s="156"/>
      <c r="G514" s="156"/>
      <c r="H514" s="167" t="s">
        <v>3374</v>
      </c>
      <c r="I514" s="37" t="s">
        <v>1883</v>
      </c>
      <c r="J514" s="37" t="s">
        <v>97</v>
      </c>
      <c r="K514" s="37" t="s">
        <v>1847</v>
      </c>
      <c r="L514" s="37" t="s">
        <v>1845</v>
      </c>
      <c r="M514" s="37" t="s">
        <v>6</v>
      </c>
      <c r="N514" s="37"/>
      <c r="O514" s="148"/>
      <c r="P514" s="126"/>
      <c r="Q514" s="126"/>
      <c r="R514" s="126"/>
      <c r="S514" s="126"/>
      <c r="T514" s="126"/>
      <c r="U514" s="126"/>
      <c r="V514" s="126"/>
      <c r="W514" s="126"/>
      <c r="X514" s="126"/>
      <c r="Y514" s="126"/>
      <c r="Z514" s="126"/>
      <c r="AA514" s="126"/>
      <c r="AB514" s="126"/>
      <c r="AC514" s="126"/>
      <c r="AD514" s="126"/>
      <c r="AE514" s="126"/>
      <c r="AF514" s="126"/>
      <c r="AG514" s="126"/>
      <c r="AH514" s="126"/>
      <c r="AI514" s="126" t="s">
        <v>3634</v>
      </c>
    </row>
    <row r="515" spans="1:35" s="19" customFormat="1" ht="76.5" customHeight="1">
      <c r="A515" s="87" t="s">
        <v>1604</v>
      </c>
      <c r="B515" s="153" t="s">
        <v>3718</v>
      </c>
      <c r="C515" s="153" t="s">
        <v>97</v>
      </c>
      <c r="D515" s="153" t="s">
        <v>97</v>
      </c>
      <c r="E515" s="170" t="s">
        <v>3719</v>
      </c>
      <c r="F515" s="156"/>
      <c r="G515" s="156"/>
      <c r="H515" s="167" t="s">
        <v>3720</v>
      </c>
      <c r="I515" s="37" t="s">
        <v>1883</v>
      </c>
      <c r="J515" s="37" t="s">
        <v>97</v>
      </c>
      <c r="K515" s="37" t="s">
        <v>3721</v>
      </c>
      <c r="L515" s="37" t="s">
        <v>1850</v>
      </c>
      <c r="M515" s="37" t="s">
        <v>6</v>
      </c>
      <c r="N515" s="37"/>
      <c r="O515" s="148"/>
      <c r="P515" s="126"/>
      <c r="Q515" s="126"/>
      <c r="R515" s="126"/>
      <c r="S515" s="126"/>
      <c r="T515" s="126"/>
      <c r="U515" s="126"/>
      <c r="V515" s="126"/>
      <c r="W515" s="126"/>
      <c r="X515" s="126"/>
      <c r="Y515" s="126"/>
      <c r="Z515" s="126"/>
      <c r="AA515" s="126"/>
      <c r="AB515" s="126"/>
      <c r="AC515" s="126"/>
      <c r="AD515" s="126"/>
      <c r="AE515" s="126"/>
      <c r="AF515" s="126"/>
      <c r="AG515" s="126"/>
      <c r="AH515" s="126"/>
      <c r="AI515" s="126" t="s">
        <v>3634</v>
      </c>
    </row>
    <row r="516" spans="1:35" s="19" customFormat="1" ht="76.5" customHeight="1">
      <c r="A516" s="87" t="s">
        <v>1607</v>
      </c>
      <c r="B516" s="153" t="s">
        <v>3729</v>
      </c>
      <c r="C516" s="153" t="s">
        <v>97</v>
      </c>
      <c r="D516" s="153" t="s">
        <v>97</v>
      </c>
      <c r="E516" s="170" t="s">
        <v>3317</v>
      </c>
      <c r="F516" s="156"/>
      <c r="G516" s="156"/>
      <c r="H516" s="167" t="s">
        <v>3730</v>
      </c>
      <c r="I516" s="37" t="s">
        <v>1858</v>
      </c>
      <c r="J516" s="37" t="s">
        <v>1869</v>
      </c>
      <c r="K516" s="37" t="s">
        <v>1849</v>
      </c>
      <c r="L516" s="37" t="s">
        <v>2134</v>
      </c>
      <c r="M516" s="37" t="s">
        <v>1717</v>
      </c>
      <c r="N516" s="37"/>
      <c r="O516" s="148"/>
      <c r="P516" s="126"/>
      <c r="Q516" s="126"/>
      <c r="R516" s="126"/>
      <c r="S516" s="126"/>
      <c r="T516" s="126"/>
      <c r="U516" s="126"/>
      <c r="V516" s="126"/>
      <c r="W516" s="126"/>
      <c r="X516" s="126"/>
      <c r="Y516" s="126"/>
      <c r="Z516" s="126"/>
      <c r="AA516" s="126"/>
      <c r="AB516" s="126"/>
      <c r="AC516" s="126"/>
      <c r="AD516" s="126"/>
      <c r="AE516" s="126"/>
      <c r="AF516" s="126"/>
      <c r="AG516" s="126"/>
      <c r="AH516" s="126"/>
      <c r="AI516" s="126" t="s">
        <v>3634</v>
      </c>
    </row>
    <row r="517" spans="1:35" s="19" customFormat="1" ht="76.5" customHeight="1">
      <c r="A517" s="87" t="s">
        <v>1608</v>
      </c>
      <c r="B517" s="153" t="s">
        <v>3384</v>
      </c>
      <c r="C517" s="153" t="s">
        <v>97</v>
      </c>
      <c r="D517" s="153" t="s">
        <v>97</v>
      </c>
      <c r="E517" s="170" t="s">
        <v>577</v>
      </c>
      <c r="F517" s="156"/>
      <c r="G517" s="156"/>
      <c r="H517" s="167" t="s">
        <v>3385</v>
      </c>
      <c r="I517" s="37" t="s">
        <v>1874</v>
      </c>
      <c r="J517" s="37" t="s">
        <v>1869</v>
      </c>
      <c r="K517" s="37" t="s">
        <v>1849</v>
      </c>
      <c r="L517" s="37" t="s">
        <v>2134</v>
      </c>
      <c r="M517" s="37" t="s">
        <v>1717</v>
      </c>
      <c r="N517" s="37"/>
      <c r="O517" s="148"/>
      <c r="P517" s="126"/>
      <c r="Q517" s="126"/>
      <c r="R517" s="126"/>
      <c r="S517" s="126"/>
      <c r="T517" s="126"/>
      <c r="U517" s="126"/>
      <c r="V517" s="126"/>
      <c r="W517" s="126"/>
      <c r="X517" s="126"/>
      <c r="Y517" s="126"/>
      <c r="Z517" s="126"/>
      <c r="AA517" s="126"/>
      <c r="AB517" s="126"/>
      <c r="AC517" s="126"/>
      <c r="AD517" s="126"/>
      <c r="AE517" s="126"/>
      <c r="AF517" s="126"/>
      <c r="AG517" s="126"/>
      <c r="AH517" s="126"/>
      <c r="AI517" s="126" t="s">
        <v>3634</v>
      </c>
    </row>
    <row r="518" spans="1:35" s="19" customFormat="1" ht="76.5" customHeight="1">
      <c r="A518" s="87" t="s">
        <v>1609</v>
      </c>
      <c r="B518" s="153" t="s">
        <v>1556</v>
      </c>
      <c r="C518" s="153" t="s">
        <v>97</v>
      </c>
      <c r="D518" s="153" t="s">
        <v>97</v>
      </c>
      <c r="E518" s="170" t="s">
        <v>1881</v>
      </c>
      <c r="F518" s="156"/>
      <c r="G518" s="156"/>
      <c r="H518" s="167" t="s">
        <v>1879</v>
      </c>
      <c r="I518" s="37" t="s">
        <v>1883</v>
      </c>
      <c r="J518" s="37" t="s">
        <v>97</v>
      </c>
      <c r="K518" s="37" t="s">
        <v>3721</v>
      </c>
      <c r="L518" s="37" t="s">
        <v>1850</v>
      </c>
      <c r="M518" s="37" t="s">
        <v>6</v>
      </c>
      <c r="N518" s="37"/>
      <c r="O518" s="148"/>
      <c r="P518" s="126"/>
      <c r="Q518" s="126"/>
      <c r="R518" s="126"/>
      <c r="S518" s="126"/>
      <c r="T518" s="126"/>
      <c r="U518" s="126"/>
      <c r="V518" s="126"/>
      <c r="W518" s="126"/>
      <c r="X518" s="126"/>
      <c r="Y518" s="126"/>
      <c r="Z518" s="126"/>
      <c r="AA518" s="126"/>
      <c r="AB518" s="126"/>
      <c r="AC518" s="126"/>
      <c r="AD518" s="126"/>
      <c r="AE518" s="126"/>
      <c r="AF518" s="126"/>
      <c r="AG518" s="126"/>
      <c r="AH518" s="126"/>
      <c r="AI518" s="126" t="s">
        <v>3634</v>
      </c>
    </row>
    <row r="519" spans="1:35" s="19" customFormat="1" ht="76.5" customHeight="1">
      <c r="A519" s="87" t="s">
        <v>1618</v>
      </c>
      <c r="B519" s="153" t="s">
        <v>2058</v>
      </c>
      <c r="C519" s="153" t="s">
        <v>97</v>
      </c>
      <c r="D519" s="153" t="s">
        <v>97</v>
      </c>
      <c r="E519" s="170" t="s">
        <v>1899</v>
      </c>
      <c r="F519" s="156" t="s">
        <v>2664</v>
      </c>
      <c r="G519" s="156"/>
      <c r="H519" s="167" t="s">
        <v>1752</v>
      </c>
      <c r="I519" s="37" t="s">
        <v>1846</v>
      </c>
      <c r="J519" s="37" t="s">
        <v>1872</v>
      </c>
      <c r="K519" s="37" t="s">
        <v>1849</v>
      </c>
      <c r="L519" s="37" t="s">
        <v>1850</v>
      </c>
      <c r="M519" s="37" t="s">
        <v>1717</v>
      </c>
      <c r="N519" s="37"/>
      <c r="O519" s="148"/>
      <c r="P519" s="126"/>
      <c r="Q519" s="126"/>
      <c r="R519" s="126"/>
      <c r="S519" s="126"/>
      <c r="T519" s="126"/>
      <c r="U519" s="126"/>
      <c r="V519" s="126"/>
      <c r="W519" s="126"/>
      <c r="X519" s="126"/>
      <c r="Y519" s="126"/>
      <c r="Z519" s="126"/>
      <c r="AA519" s="126"/>
      <c r="AB519" s="126"/>
      <c r="AC519" s="126"/>
      <c r="AD519" s="126"/>
      <c r="AE519" s="126"/>
      <c r="AF519" s="126"/>
      <c r="AG519" s="126"/>
      <c r="AH519" s="126"/>
      <c r="AI519" s="126" t="s">
        <v>1</v>
      </c>
    </row>
    <row r="520" spans="1:35" s="19" customFormat="1" ht="76.5" customHeight="1">
      <c r="A520" s="87" t="s">
        <v>1619</v>
      </c>
      <c r="B520" s="153" t="s">
        <v>3386</v>
      </c>
      <c r="C520" s="153" t="s">
        <v>97</v>
      </c>
      <c r="D520" s="153" t="s">
        <v>97</v>
      </c>
      <c r="E520" s="170" t="s">
        <v>577</v>
      </c>
      <c r="F520" s="156"/>
      <c r="G520" s="156"/>
      <c r="H520" s="167" t="s">
        <v>3387</v>
      </c>
      <c r="I520" s="37" t="s">
        <v>1883</v>
      </c>
      <c r="J520" s="37" t="s">
        <v>97</v>
      </c>
      <c r="K520" s="37" t="s">
        <v>1847</v>
      </c>
      <c r="L520" s="37" t="s">
        <v>1845</v>
      </c>
      <c r="M520" s="37" t="s">
        <v>6</v>
      </c>
      <c r="N520" s="37"/>
      <c r="O520" s="148"/>
      <c r="P520" s="126"/>
      <c r="Q520" s="126"/>
      <c r="R520" s="126"/>
      <c r="S520" s="126"/>
      <c r="T520" s="126"/>
      <c r="U520" s="126"/>
      <c r="V520" s="126"/>
      <c r="W520" s="126"/>
      <c r="X520" s="126"/>
      <c r="Y520" s="126"/>
      <c r="Z520" s="126"/>
      <c r="AA520" s="126"/>
      <c r="AB520" s="126"/>
      <c r="AC520" s="126"/>
      <c r="AD520" s="126"/>
      <c r="AE520" s="126"/>
      <c r="AF520" s="126"/>
      <c r="AG520" s="126"/>
      <c r="AH520" s="126"/>
      <c r="AI520" s="126" t="s">
        <v>3634</v>
      </c>
    </row>
    <row r="521" spans="1:35" s="19" customFormat="1" ht="76.5" customHeight="1">
      <c r="A521" s="87" t="s">
        <v>378</v>
      </c>
      <c r="B521" s="153" t="s">
        <v>951</v>
      </c>
      <c r="C521" s="153" t="s">
        <v>97</v>
      </c>
      <c r="D521" s="153" t="s">
        <v>97</v>
      </c>
      <c r="E521" s="170" t="s">
        <v>1930</v>
      </c>
      <c r="F521" s="159" t="s">
        <v>2689</v>
      </c>
      <c r="G521" s="159"/>
      <c r="H521" s="167" t="s">
        <v>1501</v>
      </c>
      <c r="I521" s="37" t="s">
        <v>2905</v>
      </c>
      <c r="J521" s="37" t="s">
        <v>1864</v>
      </c>
      <c r="K521" s="37" t="s">
        <v>1849</v>
      </c>
      <c r="L521" s="37" t="s">
        <v>1850</v>
      </c>
      <c r="M521" s="37" t="s">
        <v>1717</v>
      </c>
      <c r="N521" s="37" t="s">
        <v>1</v>
      </c>
      <c r="O521" s="148"/>
      <c r="P521" s="126"/>
      <c r="Q521" s="126"/>
      <c r="R521" s="126"/>
      <c r="S521" s="126"/>
      <c r="T521" s="126"/>
      <c r="U521" s="126"/>
      <c r="V521" s="126"/>
      <c r="W521" s="126"/>
      <c r="X521" s="126" t="s">
        <v>2396</v>
      </c>
      <c r="Y521" s="126"/>
      <c r="Z521" s="126"/>
      <c r="AA521" s="126"/>
      <c r="AB521" s="126"/>
      <c r="AC521" s="126"/>
      <c r="AD521" s="126"/>
      <c r="AE521" s="126"/>
      <c r="AF521" s="126"/>
      <c r="AG521" s="126"/>
      <c r="AH521" s="126"/>
      <c r="AI521" s="126" t="s">
        <v>3634</v>
      </c>
    </row>
    <row r="522" spans="1:35" s="19" customFormat="1" ht="76.5" customHeight="1">
      <c r="A522" s="87" t="s">
        <v>1620</v>
      </c>
      <c r="B522" s="153" t="s">
        <v>3391</v>
      </c>
      <c r="C522" s="153" t="s">
        <v>97</v>
      </c>
      <c r="D522" s="153" t="s">
        <v>97</v>
      </c>
      <c r="E522" s="170" t="s">
        <v>1910</v>
      </c>
      <c r="F522" s="156"/>
      <c r="G522" s="156"/>
      <c r="H522" s="167" t="s">
        <v>3392</v>
      </c>
      <c r="I522" s="37" t="s">
        <v>1883</v>
      </c>
      <c r="J522" s="37" t="s">
        <v>97</v>
      </c>
      <c r="K522" s="37" t="s">
        <v>1844</v>
      </c>
      <c r="L522" s="37" t="s">
        <v>1882</v>
      </c>
      <c r="M522" s="37" t="s">
        <v>6</v>
      </c>
      <c r="N522" s="37"/>
      <c r="O522" s="148"/>
      <c r="P522" s="126"/>
      <c r="Q522" s="126"/>
      <c r="R522" s="126"/>
      <c r="S522" s="126"/>
      <c r="T522" s="126"/>
      <c r="U522" s="126"/>
      <c r="V522" s="126"/>
      <c r="W522" s="126"/>
      <c r="X522" s="126"/>
      <c r="Y522" s="126"/>
      <c r="Z522" s="126"/>
      <c r="AA522" s="126"/>
      <c r="AB522" s="126"/>
      <c r="AC522" s="126"/>
      <c r="AD522" s="126"/>
      <c r="AE522" s="126"/>
      <c r="AF522" s="126"/>
      <c r="AG522" s="126"/>
      <c r="AH522" s="126"/>
      <c r="AI522" s="126" t="s">
        <v>3634</v>
      </c>
    </row>
    <row r="523" spans="1:35" s="19" customFormat="1" ht="76.5" customHeight="1">
      <c r="A523" s="87" t="s">
        <v>1621</v>
      </c>
      <c r="B523" s="153" t="s">
        <v>2213</v>
      </c>
      <c r="C523" s="153" t="s">
        <v>97</v>
      </c>
      <c r="D523" s="153" t="s">
        <v>97</v>
      </c>
      <c r="E523" s="170" t="s">
        <v>1616</v>
      </c>
      <c r="F523" s="156"/>
      <c r="G523" s="156"/>
      <c r="H523" s="167" t="s">
        <v>3394</v>
      </c>
      <c r="I523" s="37" t="s">
        <v>1842</v>
      </c>
      <c r="J523" s="37" t="s">
        <v>97</v>
      </c>
      <c r="K523" s="37" t="s">
        <v>1844</v>
      </c>
      <c r="L523" s="37" t="s">
        <v>1850</v>
      </c>
      <c r="M523" s="37" t="s">
        <v>5</v>
      </c>
      <c r="N523" s="37"/>
      <c r="O523" s="148"/>
      <c r="P523" s="126"/>
      <c r="Q523" s="126"/>
      <c r="R523" s="126"/>
      <c r="S523" s="126"/>
      <c r="T523" s="126"/>
      <c r="U523" s="126"/>
      <c r="V523" s="126"/>
      <c r="W523" s="126"/>
      <c r="X523" s="126"/>
      <c r="Y523" s="126"/>
      <c r="Z523" s="126"/>
      <c r="AA523" s="126"/>
      <c r="AB523" s="126"/>
      <c r="AC523" s="126"/>
      <c r="AD523" s="126"/>
      <c r="AE523" s="126"/>
      <c r="AF523" s="126"/>
      <c r="AG523" s="126"/>
      <c r="AH523" s="126"/>
      <c r="AI523" s="126" t="s">
        <v>3634</v>
      </c>
    </row>
    <row r="524" spans="1:35" s="19" customFormat="1" ht="76.5" customHeight="1">
      <c r="A524" s="87" t="s">
        <v>1622</v>
      </c>
      <c r="B524" s="153" t="s">
        <v>3395</v>
      </c>
      <c r="C524" s="153" t="s">
        <v>97</v>
      </c>
      <c r="D524" s="153" t="s">
        <v>97</v>
      </c>
      <c r="E524" s="170" t="s">
        <v>2982</v>
      </c>
      <c r="F524" s="156"/>
      <c r="G524" s="156"/>
      <c r="H524" s="167" t="s">
        <v>2983</v>
      </c>
      <c r="I524" s="37" t="s">
        <v>3686</v>
      </c>
      <c r="J524" s="37" t="s">
        <v>97</v>
      </c>
      <c r="K524" s="37" t="s">
        <v>1844</v>
      </c>
      <c r="L524" s="37" t="s">
        <v>1882</v>
      </c>
      <c r="M524" s="37" t="s">
        <v>6</v>
      </c>
      <c r="N524" s="37"/>
      <c r="O524" s="148"/>
      <c r="P524" s="126"/>
      <c r="Q524" s="126"/>
      <c r="R524" s="126"/>
      <c r="S524" s="126"/>
      <c r="T524" s="126"/>
      <c r="U524" s="126"/>
      <c r="V524" s="126"/>
      <c r="W524" s="126"/>
      <c r="X524" s="126"/>
      <c r="Y524" s="126"/>
      <c r="Z524" s="126"/>
      <c r="AA524" s="126"/>
      <c r="AB524" s="126"/>
      <c r="AC524" s="126"/>
      <c r="AD524" s="126"/>
      <c r="AE524" s="126"/>
      <c r="AF524" s="126"/>
      <c r="AG524" s="126" t="s">
        <v>3578</v>
      </c>
      <c r="AH524" s="126"/>
      <c r="AI524" s="126" t="s">
        <v>3634</v>
      </c>
    </row>
    <row r="525" spans="1:35" s="19" customFormat="1" ht="76.5" customHeight="1">
      <c r="A525" s="87" t="s">
        <v>1623</v>
      </c>
      <c r="B525" s="153" t="s">
        <v>1798</v>
      </c>
      <c r="C525" s="153" t="s">
        <v>97</v>
      </c>
      <c r="D525" s="153" t="s">
        <v>97</v>
      </c>
      <c r="E525" s="170" t="s">
        <v>1925</v>
      </c>
      <c r="F525" s="156"/>
      <c r="G525" s="156"/>
      <c r="H525" s="167" t="s">
        <v>1799</v>
      </c>
      <c r="I525" s="37" t="s">
        <v>1858</v>
      </c>
      <c r="J525" s="37" t="s">
        <v>1859</v>
      </c>
      <c r="K525" s="37" t="s">
        <v>1849</v>
      </c>
      <c r="L525" s="37" t="s">
        <v>1882</v>
      </c>
      <c r="M525" s="37" t="s">
        <v>1717</v>
      </c>
      <c r="N525" s="37"/>
      <c r="O525" s="148"/>
      <c r="P525" s="126"/>
      <c r="Q525" s="126"/>
      <c r="R525" s="126"/>
      <c r="S525" s="126"/>
      <c r="T525" s="126"/>
      <c r="U525" s="126"/>
      <c r="V525" s="126"/>
      <c r="W525" s="126"/>
      <c r="X525" s="126"/>
      <c r="Y525" s="126"/>
      <c r="Z525" s="126"/>
      <c r="AA525" s="126"/>
      <c r="AB525" s="126"/>
      <c r="AC525" s="126"/>
      <c r="AD525" s="126"/>
      <c r="AE525" s="126"/>
      <c r="AF525" s="126"/>
      <c r="AG525" s="126"/>
      <c r="AH525" s="126"/>
      <c r="AI525" s="126" t="s">
        <v>3634</v>
      </c>
    </row>
    <row r="526" spans="1:35" s="19" customFormat="1" ht="76.5" customHeight="1">
      <c r="A526" s="87" t="s">
        <v>1624</v>
      </c>
      <c r="B526" s="153" t="s">
        <v>3397</v>
      </c>
      <c r="C526" s="153" t="s">
        <v>97</v>
      </c>
      <c r="D526" s="155" t="s">
        <v>97</v>
      </c>
      <c r="E526" s="170" t="s">
        <v>1910</v>
      </c>
      <c r="F526" s="156"/>
      <c r="G526" s="156"/>
      <c r="H526" s="167" t="s">
        <v>2069</v>
      </c>
      <c r="I526" s="37" t="s">
        <v>2905</v>
      </c>
      <c r="J526" s="37" t="s">
        <v>1853</v>
      </c>
      <c r="K526" s="37" t="s">
        <v>1844</v>
      </c>
      <c r="L526" s="37" t="s">
        <v>1850</v>
      </c>
      <c r="M526" s="37" t="s">
        <v>6</v>
      </c>
      <c r="N526" s="37"/>
      <c r="O526" s="148"/>
      <c r="P526" s="126"/>
      <c r="Q526" s="126"/>
      <c r="R526" s="126"/>
      <c r="S526" s="126"/>
      <c r="T526" s="126"/>
      <c r="U526" s="126"/>
      <c r="V526" s="126"/>
      <c r="W526" s="126"/>
      <c r="X526" s="126"/>
      <c r="Y526" s="126"/>
      <c r="Z526" s="126"/>
      <c r="AA526" s="126"/>
      <c r="AB526" s="126"/>
      <c r="AC526" s="126"/>
      <c r="AD526" s="126"/>
      <c r="AE526" s="126"/>
      <c r="AF526" s="126"/>
      <c r="AG526" s="126"/>
      <c r="AH526" s="126"/>
      <c r="AI526" s="126" t="s">
        <v>3634</v>
      </c>
    </row>
    <row r="527" spans="1:35" s="19" customFormat="1" ht="76.5" customHeight="1">
      <c r="A527" s="87" t="s">
        <v>1625</v>
      </c>
      <c r="B527" s="153" t="s">
        <v>3941</v>
      </c>
      <c r="C527" s="153" t="s">
        <v>97</v>
      </c>
      <c r="D527" s="153" t="s">
        <v>97</v>
      </c>
      <c r="E527" s="170" t="s">
        <v>3880</v>
      </c>
      <c r="F527" s="156"/>
      <c r="G527" s="156"/>
      <c r="H527" s="167" t="s">
        <v>3942</v>
      </c>
      <c r="I527" s="37" t="s">
        <v>2905</v>
      </c>
      <c r="J527" s="37" t="s">
        <v>2986</v>
      </c>
      <c r="K527" s="37" t="s">
        <v>1844</v>
      </c>
      <c r="L527" s="37" t="s">
        <v>1845</v>
      </c>
      <c r="M527" s="37" t="s">
        <v>323</v>
      </c>
      <c r="N527" s="37"/>
      <c r="O527" s="148"/>
      <c r="P527" s="126"/>
      <c r="Q527" s="126"/>
      <c r="R527" s="126"/>
      <c r="S527" s="126"/>
      <c r="T527" s="126"/>
      <c r="U527" s="126"/>
      <c r="V527" s="126"/>
      <c r="W527" s="126"/>
      <c r="X527" s="126"/>
      <c r="Y527" s="126"/>
      <c r="Z527" s="126"/>
      <c r="AA527" s="126"/>
      <c r="AB527" s="126"/>
      <c r="AC527" s="126"/>
      <c r="AD527" s="126"/>
      <c r="AE527" s="126"/>
      <c r="AF527" s="126"/>
      <c r="AG527" s="126"/>
      <c r="AH527" s="126"/>
      <c r="AI527" s="126" t="s">
        <v>3634</v>
      </c>
    </row>
    <row r="528" spans="1:35" s="19" customFormat="1" ht="76.5" customHeight="1">
      <c r="A528" s="87" t="s">
        <v>1631</v>
      </c>
      <c r="B528" s="153" t="s">
        <v>2032</v>
      </c>
      <c r="C528" s="153" t="s">
        <v>97</v>
      </c>
      <c r="D528" s="153" t="s">
        <v>97</v>
      </c>
      <c r="E528" s="170" t="s">
        <v>1616</v>
      </c>
      <c r="F528" s="156"/>
      <c r="G528" s="156"/>
      <c r="H528" s="167" t="s">
        <v>1880</v>
      </c>
      <c r="I528" s="37" t="s">
        <v>1874</v>
      </c>
      <c r="J528" s="37" t="s">
        <v>97</v>
      </c>
      <c r="K528" s="37" t="s">
        <v>1868</v>
      </c>
      <c r="L528" s="37" t="s">
        <v>1854</v>
      </c>
      <c r="M528" s="37" t="s">
        <v>1965</v>
      </c>
      <c r="N528" s="37"/>
      <c r="O528" s="148"/>
      <c r="P528" s="126"/>
      <c r="Q528" s="126"/>
      <c r="R528" s="126"/>
      <c r="S528" s="126"/>
      <c r="T528" s="126"/>
      <c r="U528" s="126"/>
      <c r="V528" s="126"/>
      <c r="W528" s="126"/>
      <c r="X528" s="126"/>
      <c r="Y528" s="126"/>
      <c r="Z528" s="126"/>
      <c r="AA528" s="126"/>
      <c r="AB528" s="126"/>
      <c r="AC528" s="126"/>
      <c r="AD528" s="126"/>
      <c r="AE528" s="126"/>
      <c r="AF528" s="126"/>
      <c r="AG528" s="126"/>
      <c r="AH528" s="126"/>
      <c r="AI528" s="126" t="s">
        <v>3634</v>
      </c>
    </row>
    <row r="529" spans="1:35" s="19" customFormat="1" ht="76.5" customHeight="1">
      <c r="A529" s="87" t="s">
        <v>1635</v>
      </c>
      <c r="B529" s="153" t="s">
        <v>2051</v>
      </c>
      <c r="C529" s="153" t="s">
        <v>97</v>
      </c>
      <c r="D529" s="153" t="s">
        <v>97</v>
      </c>
      <c r="E529" s="170" t="s">
        <v>1925</v>
      </c>
      <c r="F529" s="156"/>
      <c r="G529" s="156"/>
      <c r="H529" s="167" t="s">
        <v>1373</v>
      </c>
      <c r="I529" s="37" t="s">
        <v>1893</v>
      </c>
      <c r="J529" s="37" t="s">
        <v>1857</v>
      </c>
      <c r="K529" s="37" t="s">
        <v>1844</v>
      </c>
      <c r="L529" s="37" t="s">
        <v>1845</v>
      </c>
      <c r="M529" s="37" t="s">
        <v>5</v>
      </c>
      <c r="N529" s="37"/>
      <c r="O529" s="148"/>
      <c r="P529" s="126"/>
      <c r="Q529" s="126"/>
      <c r="R529" s="126"/>
      <c r="S529" s="126"/>
      <c r="T529" s="126"/>
      <c r="U529" s="126"/>
      <c r="V529" s="126"/>
      <c r="W529" s="126"/>
      <c r="X529" s="126"/>
      <c r="Y529" s="126"/>
      <c r="Z529" s="126"/>
      <c r="AA529" s="126"/>
      <c r="AB529" s="126"/>
      <c r="AC529" s="126"/>
      <c r="AD529" s="126"/>
      <c r="AE529" s="126"/>
      <c r="AF529" s="126"/>
      <c r="AG529" s="126"/>
      <c r="AH529" s="126"/>
      <c r="AI529" s="126" t="s">
        <v>3634</v>
      </c>
    </row>
    <row r="530" spans="1:35" s="19" customFormat="1" ht="76.5" customHeight="1">
      <c r="A530" s="87" t="s">
        <v>1638</v>
      </c>
      <c r="B530" s="153" t="s">
        <v>2132</v>
      </c>
      <c r="C530" s="153" t="s">
        <v>97</v>
      </c>
      <c r="D530" s="153" t="s">
        <v>97</v>
      </c>
      <c r="E530" s="170" t="s">
        <v>1925</v>
      </c>
      <c r="F530" s="156"/>
      <c r="G530" s="156"/>
      <c r="H530" s="167" t="s">
        <v>2136</v>
      </c>
      <c r="I530" s="37" t="s">
        <v>1874</v>
      </c>
      <c r="J530" s="37" t="s">
        <v>1859</v>
      </c>
      <c r="K530" s="37" t="s">
        <v>1844</v>
      </c>
      <c r="L530" s="37" t="s">
        <v>1850</v>
      </c>
      <c r="M530" s="37" t="s">
        <v>5</v>
      </c>
      <c r="N530" s="37"/>
      <c r="O530" s="148"/>
      <c r="P530" s="126"/>
      <c r="Q530" s="126"/>
      <c r="R530" s="126"/>
      <c r="S530" s="126"/>
      <c r="T530" s="126"/>
      <c r="U530" s="126"/>
      <c r="V530" s="126"/>
      <c r="W530" s="126"/>
      <c r="X530" s="126"/>
      <c r="Y530" s="126"/>
      <c r="Z530" s="126"/>
      <c r="AA530" s="126"/>
      <c r="AB530" s="126"/>
      <c r="AC530" s="126" t="s">
        <v>3763</v>
      </c>
      <c r="AD530" s="126"/>
      <c r="AE530" s="126"/>
      <c r="AF530" s="126"/>
      <c r="AG530" s="126"/>
      <c r="AH530" s="126" t="s">
        <v>1</v>
      </c>
      <c r="AI530" s="126" t="s">
        <v>3634</v>
      </c>
    </row>
    <row r="531" spans="1:35" s="19" customFormat="1" ht="76.5" customHeight="1">
      <c r="A531" s="87" t="s">
        <v>1639</v>
      </c>
      <c r="B531" s="153" t="s">
        <v>3399</v>
      </c>
      <c r="C531" s="153" t="s">
        <v>97</v>
      </c>
      <c r="D531" s="155" t="s">
        <v>97</v>
      </c>
      <c r="E531" s="170" t="s">
        <v>1925</v>
      </c>
      <c r="F531" s="156"/>
      <c r="G531" s="156"/>
      <c r="H531" s="167" t="s">
        <v>1988</v>
      </c>
      <c r="I531" s="37" t="s">
        <v>2899</v>
      </c>
      <c r="J531" s="37" t="s">
        <v>1857</v>
      </c>
      <c r="K531" s="37" t="s">
        <v>1844</v>
      </c>
      <c r="L531" s="37" t="s">
        <v>2134</v>
      </c>
      <c r="M531" s="37" t="s">
        <v>323</v>
      </c>
      <c r="N531" s="37" t="s">
        <v>1</v>
      </c>
      <c r="O531" s="148"/>
      <c r="P531" s="126"/>
      <c r="Q531" s="126"/>
      <c r="R531" s="126"/>
      <c r="S531" s="126"/>
      <c r="T531" s="126"/>
      <c r="U531" s="126"/>
      <c r="V531" s="126"/>
      <c r="W531" s="126"/>
      <c r="X531" s="126"/>
      <c r="Y531" s="126"/>
      <c r="Z531" s="126"/>
      <c r="AA531" s="126"/>
      <c r="AB531" s="126"/>
      <c r="AC531" s="126"/>
      <c r="AD531" s="126"/>
      <c r="AE531" s="126"/>
      <c r="AF531" s="126"/>
      <c r="AG531" s="126" t="s">
        <v>3579</v>
      </c>
      <c r="AH531" s="126"/>
      <c r="AI531" s="126" t="s">
        <v>3634</v>
      </c>
    </row>
    <row r="532" spans="1:35" s="19" customFormat="1" ht="76.5" customHeight="1">
      <c r="A532" s="87" t="s">
        <v>379</v>
      </c>
      <c r="B532" s="153" t="s">
        <v>3400</v>
      </c>
      <c r="C532" s="153" t="s">
        <v>97</v>
      </c>
      <c r="D532" s="153" t="s">
        <v>97</v>
      </c>
      <c r="E532" s="170" t="s">
        <v>577</v>
      </c>
      <c r="F532" s="159"/>
      <c r="G532" s="159"/>
      <c r="H532" s="167" t="s">
        <v>3401</v>
      </c>
      <c r="I532" s="37" t="s">
        <v>1874</v>
      </c>
      <c r="J532" s="37" t="s">
        <v>1869</v>
      </c>
      <c r="K532" s="37" t="s">
        <v>1849</v>
      </c>
      <c r="L532" s="37" t="s">
        <v>2134</v>
      </c>
      <c r="M532" s="37" t="s">
        <v>1717</v>
      </c>
      <c r="N532" s="37"/>
      <c r="O532" s="148"/>
      <c r="P532" s="126"/>
      <c r="Q532" s="126"/>
      <c r="R532" s="126"/>
      <c r="S532" s="126"/>
      <c r="T532" s="126"/>
      <c r="U532" s="126"/>
      <c r="V532" s="126"/>
      <c r="W532" s="126"/>
      <c r="X532" s="126"/>
      <c r="Y532" s="126"/>
      <c r="Z532" s="126"/>
      <c r="AA532" s="126"/>
      <c r="AB532" s="126"/>
      <c r="AC532" s="126"/>
      <c r="AD532" s="126"/>
      <c r="AE532" s="126"/>
      <c r="AF532" s="126"/>
      <c r="AG532" s="126"/>
      <c r="AH532" s="126"/>
      <c r="AI532" s="126" t="s">
        <v>3634</v>
      </c>
    </row>
    <row r="533" spans="1:35" s="19" customFormat="1" ht="76.5" customHeight="1">
      <c r="A533" s="87" t="s">
        <v>1671</v>
      </c>
      <c r="B533" s="153" t="s">
        <v>3402</v>
      </c>
      <c r="C533" s="153" t="s">
        <v>97</v>
      </c>
      <c r="D533" s="153" t="s">
        <v>97</v>
      </c>
      <c r="E533" s="170" t="s">
        <v>577</v>
      </c>
      <c r="F533" s="156"/>
      <c r="G533" s="156"/>
      <c r="H533" s="167" t="s">
        <v>3403</v>
      </c>
      <c r="I533" s="37" t="s">
        <v>1874</v>
      </c>
      <c r="J533" s="37" t="s">
        <v>1869</v>
      </c>
      <c r="K533" s="37" t="s">
        <v>1849</v>
      </c>
      <c r="L533" s="37" t="s">
        <v>2134</v>
      </c>
      <c r="M533" s="37" t="s">
        <v>1717</v>
      </c>
      <c r="N533" s="37"/>
      <c r="O533" s="148"/>
      <c r="P533" s="126"/>
      <c r="Q533" s="126"/>
      <c r="R533" s="126"/>
      <c r="S533" s="126"/>
      <c r="T533" s="126"/>
      <c r="U533" s="126"/>
      <c r="V533" s="126"/>
      <c r="W533" s="126"/>
      <c r="X533" s="126"/>
      <c r="Y533" s="126"/>
      <c r="Z533" s="126"/>
      <c r="AA533" s="126"/>
      <c r="AB533" s="126"/>
      <c r="AC533" s="126"/>
      <c r="AD533" s="126"/>
      <c r="AE533" s="126"/>
      <c r="AF533" s="126"/>
      <c r="AG533" s="126"/>
      <c r="AH533" s="126"/>
      <c r="AI533" s="126" t="s">
        <v>3634</v>
      </c>
    </row>
    <row r="534" spans="1:35" s="19" customFormat="1" ht="76.5" customHeight="1">
      <c r="A534" s="87" t="s">
        <v>1673</v>
      </c>
      <c r="B534" s="153" t="s">
        <v>2124</v>
      </c>
      <c r="C534" s="153" t="s">
        <v>97</v>
      </c>
      <c r="D534" s="153" t="s">
        <v>97</v>
      </c>
      <c r="E534" s="170" t="s">
        <v>1925</v>
      </c>
      <c r="F534" s="156"/>
      <c r="G534" s="156"/>
      <c r="H534" s="167" t="s">
        <v>2156</v>
      </c>
      <c r="I534" s="37" t="s">
        <v>1846</v>
      </c>
      <c r="J534" s="37" t="s">
        <v>1856</v>
      </c>
      <c r="K534" s="37" t="s">
        <v>1844</v>
      </c>
      <c r="L534" s="37" t="s">
        <v>1850</v>
      </c>
      <c r="M534" s="37" t="s">
        <v>5</v>
      </c>
      <c r="N534" s="37" t="s">
        <v>1</v>
      </c>
      <c r="O534" s="148"/>
      <c r="P534" s="126"/>
      <c r="Q534" s="126"/>
      <c r="R534" s="126"/>
      <c r="S534" s="126"/>
      <c r="T534" s="126"/>
      <c r="U534" s="126" t="s">
        <v>3943</v>
      </c>
      <c r="V534" s="126"/>
      <c r="W534" s="126"/>
      <c r="X534" s="126" t="s">
        <v>2426</v>
      </c>
      <c r="Y534" s="126"/>
      <c r="Z534" s="126"/>
      <c r="AA534" s="126"/>
      <c r="AB534" s="126"/>
      <c r="AC534" s="126" t="s">
        <v>1</v>
      </c>
      <c r="AD534" s="126"/>
      <c r="AE534" s="126"/>
      <c r="AF534" s="126"/>
      <c r="AG534" s="126"/>
      <c r="AH534" s="126"/>
      <c r="AI534" s="126" t="s">
        <v>3634</v>
      </c>
    </row>
    <row r="535" spans="1:35" s="19" customFormat="1" ht="76.5" customHeight="1">
      <c r="A535" s="87" t="s">
        <v>1674</v>
      </c>
      <c r="B535" s="153" t="s">
        <v>1544</v>
      </c>
      <c r="C535" s="153" t="s">
        <v>97</v>
      </c>
      <c r="D535" s="153" t="s">
        <v>97</v>
      </c>
      <c r="E535" s="170" t="s">
        <v>1616</v>
      </c>
      <c r="F535" s="156" t="s">
        <v>2697</v>
      </c>
      <c r="G535" s="156" t="s">
        <v>3944</v>
      </c>
      <c r="H535" s="167" t="s">
        <v>1754</v>
      </c>
      <c r="I535" s="37" t="s">
        <v>1846</v>
      </c>
      <c r="J535" s="37" t="s">
        <v>1848</v>
      </c>
      <c r="K535" s="37" t="s">
        <v>1844</v>
      </c>
      <c r="L535" s="37" t="s">
        <v>1850</v>
      </c>
      <c r="M535" s="37" t="s">
        <v>1717</v>
      </c>
      <c r="N535" s="37" t="s">
        <v>1</v>
      </c>
      <c r="O535" s="148"/>
      <c r="P535" s="126"/>
      <c r="Q535" s="126"/>
      <c r="R535" s="126"/>
      <c r="S535" s="126" t="s">
        <v>1</v>
      </c>
      <c r="T535" s="126"/>
      <c r="U535" s="126"/>
      <c r="V535" s="126" t="s">
        <v>1</v>
      </c>
      <c r="W535" s="126" t="s">
        <v>1</v>
      </c>
      <c r="X535" s="126" t="s">
        <v>2397</v>
      </c>
      <c r="Y535" s="126"/>
      <c r="Z535" s="126"/>
      <c r="AA535" s="126"/>
      <c r="AB535" s="126"/>
      <c r="AC535" s="126"/>
      <c r="AD535" s="126"/>
      <c r="AE535" s="126"/>
      <c r="AF535" s="126"/>
      <c r="AG535" s="126"/>
      <c r="AH535" s="126"/>
      <c r="AI535" s="126" t="s">
        <v>3634</v>
      </c>
    </row>
    <row r="536" spans="1:35" s="19" customFormat="1" ht="76.5" customHeight="1">
      <c r="A536" s="87" t="s">
        <v>1676</v>
      </c>
      <c r="B536" s="153" t="s">
        <v>2958</v>
      </c>
      <c r="C536" s="153" t="s">
        <v>97</v>
      </c>
      <c r="D536" s="153" t="s">
        <v>97</v>
      </c>
      <c r="E536" s="170" t="s">
        <v>1616</v>
      </c>
      <c r="F536" s="156"/>
      <c r="G536" s="156"/>
      <c r="H536" s="167" t="s">
        <v>2959</v>
      </c>
      <c r="I536" s="37" t="s">
        <v>1846</v>
      </c>
      <c r="J536" s="37" t="s">
        <v>1856</v>
      </c>
      <c r="K536" s="37" t="s">
        <v>1844</v>
      </c>
      <c r="L536" s="37" t="s">
        <v>1850</v>
      </c>
      <c r="M536" s="37" t="s">
        <v>5</v>
      </c>
      <c r="N536" s="37" t="s">
        <v>1</v>
      </c>
      <c r="O536" s="148"/>
      <c r="P536" s="126"/>
      <c r="Q536" s="126"/>
      <c r="R536" s="126"/>
      <c r="S536" s="126"/>
      <c r="T536" s="126"/>
      <c r="U536" s="126"/>
      <c r="V536" s="126"/>
      <c r="W536" s="126"/>
      <c r="X536" s="126"/>
      <c r="Y536" s="126"/>
      <c r="Z536" s="126"/>
      <c r="AA536" s="126"/>
      <c r="AB536" s="126"/>
      <c r="AC536" s="126"/>
      <c r="AD536" s="126"/>
      <c r="AE536" s="126"/>
      <c r="AF536" s="126"/>
      <c r="AG536" s="126"/>
      <c r="AH536" s="126"/>
      <c r="AI536" s="126" t="s">
        <v>3634</v>
      </c>
    </row>
    <row r="537" spans="1:35" s="19" customFormat="1" ht="76.5" customHeight="1">
      <c r="A537" s="87" t="s">
        <v>1679</v>
      </c>
      <c r="B537" s="153" t="s">
        <v>319</v>
      </c>
      <c r="C537" s="153" t="s">
        <v>97</v>
      </c>
      <c r="D537" s="153" t="s">
        <v>97</v>
      </c>
      <c r="E537" s="170" t="s">
        <v>1925</v>
      </c>
      <c r="F537" s="156"/>
      <c r="G537" s="156"/>
      <c r="H537" s="167" t="s">
        <v>1463</v>
      </c>
      <c r="I537" s="37" t="s">
        <v>2905</v>
      </c>
      <c r="J537" s="37" t="s">
        <v>97</v>
      </c>
      <c r="K537" s="37" t="s">
        <v>1844</v>
      </c>
      <c r="L537" s="37" t="s">
        <v>1845</v>
      </c>
      <c r="M537" s="37" t="s">
        <v>1717</v>
      </c>
      <c r="N537" s="37"/>
      <c r="O537" s="148"/>
      <c r="P537" s="126"/>
      <c r="Q537" s="126" t="s">
        <v>1</v>
      </c>
      <c r="R537" s="126"/>
      <c r="S537" s="126"/>
      <c r="T537" s="126"/>
      <c r="U537" s="126"/>
      <c r="V537" s="126"/>
      <c r="W537" s="126"/>
      <c r="X537" s="126"/>
      <c r="Y537" s="126"/>
      <c r="Z537" s="126"/>
      <c r="AA537" s="126"/>
      <c r="AB537" s="126"/>
      <c r="AC537" s="126"/>
      <c r="AD537" s="126"/>
      <c r="AE537" s="126"/>
      <c r="AF537" s="126"/>
      <c r="AG537" s="126" t="s">
        <v>3578</v>
      </c>
      <c r="AH537" s="126"/>
      <c r="AI537" s="126" t="s">
        <v>3634</v>
      </c>
    </row>
    <row r="538" spans="1:35" s="19" customFormat="1" ht="76.5" customHeight="1">
      <c r="A538" s="87" t="s">
        <v>1681</v>
      </c>
      <c r="B538" s="153" t="s">
        <v>3009</v>
      </c>
      <c r="C538" s="153" t="s">
        <v>97</v>
      </c>
      <c r="D538" s="153" t="s">
        <v>97</v>
      </c>
      <c r="E538" s="170" t="s">
        <v>1925</v>
      </c>
      <c r="F538" s="156"/>
      <c r="G538" s="156"/>
      <c r="H538" s="167" t="s">
        <v>3094</v>
      </c>
      <c r="I538" s="37" t="s">
        <v>1858</v>
      </c>
      <c r="J538" s="37" t="s">
        <v>97</v>
      </c>
      <c r="K538" s="37" t="s">
        <v>1844</v>
      </c>
      <c r="L538" s="37" t="s">
        <v>1850</v>
      </c>
      <c r="M538" s="37" t="s">
        <v>5</v>
      </c>
      <c r="N538" s="37"/>
      <c r="O538" s="148"/>
      <c r="P538" s="126"/>
      <c r="Q538" s="126"/>
      <c r="R538" s="126"/>
      <c r="S538" s="126"/>
      <c r="T538" s="126"/>
      <c r="U538" s="126"/>
      <c r="V538" s="126"/>
      <c r="W538" s="126"/>
      <c r="X538" s="126"/>
      <c r="Y538" s="126"/>
      <c r="Z538" s="126"/>
      <c r="AA538" s="126"/>
      <c r="AB538" s="126"/>
      <c r="AC538" s="126"/>
      <c r="AD538" s="126"/>
      <c r="AE538" s="126"/>
      <c r="AF538" s="126"/>
      <c r="AG538" s="126"/>
      <c r="AH538" s="126"/>
      <c r="AI538" s="126" t="s">
        <v>3634</v>
      </c>
    </row>
    <row r="539" spans="1:35" s="19" customFormat="1" ht="76.5" customHeight="1">
      <c r="A539" s="87" t="s">
        <v>1684</v>
      </c>
      <c r="B539" s="153" t="s">
        <v>1063</v>
      </c>
      <c r="C539" s="153" t="s">
        <v>97</v>
      </c>
      <c r="D539" s="153" t="s">
        <v>97</v>
      </c>
      <c r="E539" s="170" t="s">
        <v>1616</v>
      </c>
      <c r="F539" s="156"/>
      <c r="G539" s="156"/>
      <c r="H539" s="167" t="s">
        <v>2006</v>
      </c>
      <c r="I539" s="37" t="s">
        <v>97</v>
      </c>
      <c r="J539" s="37" t="s">
        <v>1859</v>
      </c>
      <c r="K539" s="37" t="s">
        <v>1844</v>
      </c>
      <c r="L539" s="37" t="s">
        <v>1850</v>
      </c>
      <c r="M539" s="37" t="s">
        <v>5</v>
      </c>
      <c r="N539" s="37"/>
      <c r="O539" s="148"/>
      <c r="P539" s="126"/>
      <c r="Q539" s="126"/>
      <c r="R539" s="126"/>
      <c r="S539" s="126"/>
      <c r="T539" s="126"/>
      <c r="U539" s="126"/>
      <c r="V539" s="126"/>
      <c r="W539" s="126"/>
      <c r="X539" s="126"/>
      <c r="Y539" s="126"/>
      <c r="Z539" s="126"/>
      <c r="AA539" s="126"/>
      <c r="AB539" s="126"/>
      <c r="AC539" s="126"/>
      <c r="AD539" s="126"/>
      <c r="AE539" s="126"/>
      <c r="AF539" s="126"/>
      <c r="AG539" s="126"/>
      <c r="AH539" s="126"/>
      <c r="AI539" s="126" t="s">
        <v>3634</v>
      </c>
    </row>
    <row r="540" spans="1:35" s="19" customFormat="1" ht="76.5" customHeight="1">
      <c r="A540" s="87" t="s">
        <v>1685</v>
      </c>
      <c r="B540" s="153" t="s">
        <v>843</v>
      </c>
      <c r="C540" s="153" t="s">
        <v>97</v>
      </c>
      <c r="D540" s="153" t="s">
        <v>97</v>
      </c>
      <c r="E540" s="170" t="s">
        <v>1925</v>
      </c>
      <c r="F540" s="156"/>
      <c r="G540" s="156"/>
      <c r="H540" s="167" t="s">
        <v>2145</v>
      </c>
      <c r="I540" s="37" t="s">
        <v>1893</v>
      </c>
      <c r="J540" s="37" t="s">
        <v>1857</v>
      </c>
      <c r="K540" s="37" t="s">
        <v>1844</v>
      </c>
      <c r="L540" s="37" t="s">
        <v>1850</v>
      </c>
      <c r="M540" s="37" t="s">
        <v>5</v>
      </c>
      <c r="N540" s="37" t="s">
        <v>1</v>
      </c>
      <c r="O540" s="148"/>
      <c r="P540" s="126"/>
      <c r="Q540" s="126"/>
      <c r="R540" s="126" t="s">
        <v>2994</v>
      </c>
      <c r="S540" s="126"/>
      <c r="T540" s="126"/>
      <c r="U540" s="126"/>
      <c r="V540" s="126"/>
      <c r="W540" s="126"/>
      <c r="X540" s="126"/>
      <c r="Y540" s="126"/>
      <c r="Z540" s="126"/>
      <c r="AA540" s="126"/>
      <c r="AB540" s="126"/>
      <c r="AC540" s="126"/>
      <c r="AD540" s="126"/>
      <c r="AE540" s="126"/>
      <c r="AF540" s="126"/>
      <c r="AG540" s="126"/>
      <c r="AH540" s="126"/>
      <c r="AI540" s="126" t="s">
        <v>1</v>
      </c>
    </row>
    <row r="541" spans="1:35" s="19" customFormat="1" ht="76.5" customHeight="1">
      <c r="A541" s="87" t="s">
        <v>1686</v>
      </c>
      <c r="B541" s="153" t="s">
        <v>3125</v>
      </c>
      <c r="C541" s="153" t="s">
        <v>97</v>
      </c>
      <c r="D541" s="153" t="s">
        <v>97</v>
      </c>
      <c r="E541" s="170" t="s">
        <v>1616</v>
      </c>
      <c r="F541" s="156"/>
      <c r="G541" s="156"/>
      <c r="H541" s="167" t="s">
        <v>3289</v>
      </c>
      <c r="I541" s="37" t="s">
        <v>1858</v>
      </c>
      <c r="J541" s="37" t="s">
        <v>97</v>
      </c>
      <c r="K541" s="37" t="s">
        <v>1868</v>
      </c>
      <c r="L541" s="37" t="s">
        <v>1850</v>
      </c>
      <c r="M541" s="37" t="s">
        <v>5</v>
      </c>
      <c r="N541" s="37"/>
      <c r="O541" s="148"/>
      <c r="P541" s="126"/>
      <c r="Q541" s="126"/>
      <c r="R541" s="126"/>
      <c r="S541" s="126"/>
      <c r="T541" s="126" t="s">
        <v>1</v>
      </c>
      <c r="U541" s="126"/>
      <c r="V541" s="126"/>
      <c r="W541" s="126"/>
      <c r="X541" s="126"/>
      <c r="Y541" s="126"/>
      <c r="Z541" s="126"/>
      <c r="AA541" s="126"/>
      <c r="AB541" s="126"/>
      <c r="AC541" s="126"/>
      <c r="AD541" s="126"/>
      <c r="AE541" s="126"/>
      <c r="AF541" s="126"/>
      <c r="AG541" s="126"/>
      <c r="AH541" s="126"/>
      <c r="AI541" s="126" t="s">
        <v>2755</v>
      </c>
    </row>
    <row r="542" spans="1:35" s="19" customFormat="1" ht="76.5" customHeight="1">
      <c r="A542" s="87" t="s">
        <v>1690</v>
      </c>
      <c r="B542" s="153" t="s">
        <v>855</v>
      </c>
      <c r="C542" s="153" t="s">
        <v>97</v>
      </c>
      <c r="D542" s="153" t="s">
        <v>97</v>
      </c>
      <c r="E542" s="170" t="s">
        <v>1634</v>
      </c>
      <c r="F542" s="156" t="s">
        <v>2459</v>
      </c>
      <c r="G542" s="156"/>
      <c r="H542" s="167" t="s">
        <v>856</v>
      </c>
      <c r="I542" s="37" t="s">
        <v>1846</v>
      </c>
      <c r="J542" s="37" t="s">
        <v>1863</v>
      </c>
      <c r="K542" s="37" t="s">
        <v>1844</v>
      </c>
      <c r="L542" s="37" t="s">
        <v>1850</v>
      </c>
      <c r="M542" s="37" t="s">
        <v>1717</v>
      </c>
      <c r="N542" s="37" t="s">
        <v>1</v>
      </c>
      <c r="O542" s="148"/>
      <c r="P542" s="126"/>
      <c r="Q542" s="126"/>
      <c r="R542" s="126"/>
      <c r="S542" s="126"/>
      <c r="T542" s="126"/>
      <c r="U542" s="126"/>
      <c r="V542" s="126"/>
      <c r="W542" s="126"/>
      <c r="X542" s="126"/>
      <c r="Y542" s="126"/>
      <c r="Z542" s="126"/>
      <c r="AA542" s="126"/>
      <c r="AB542" s="126"/>
      <c r="AC542" s="126"/>
      <c r="AD542" s="126"/>
      <c r="AE542" s="126"/>
      <c r="AF542" s="126"/>
      <c r="AG542" s="126"/>
      <c r="AH542" s="126"/>
      <c r="AI542" s="126" t="s">
        <v>3634</v>
      </c>
    </row>
    <row r="543" spans="1:35" s="19" customFormat="1" ht="76.5" customHeight="1">
      <c r="A543" s="87" t="s">
        <v>380</v>
      </c>
      <c r="B543" s="153" t="s">
        <v>937</v>
      </c>
      <c r="C543" s="153" t="s">
        <v>97</v>
      </c>
      <c r="D543" s="153" t="s">
        <v>97</v>
      </c>
      <c r="E543" s="170" t="s">
        <v>1634</v>
      </c>
      <c r="F543" s="159" t="s">
        <v>2460</v>
      </c>
      <c r="G543" s="159"/>
      <c r="H543" s="167" t="s">
        <v>938</v>
      </c>
      <c r="I543" s="37" t="s">
        <v>1846</v>
      </c>
      <c r="J543" s="37" t="s">
        <v>1863</v>
      </c>
      <c r="K543" s="37" t="s">
        <v>1844</v>
      </c>
      <c r="L543" s="37" t="s">
        <v>1850</v>
      </c>
      <c r="M543" s="37" t="s">
        <v>5</v>
      </c>
      <c r="N543" s="37" t="s">
        <v>1</v>
      </c>
      <c r="O543" s="148"/>
      <c r="P543" s="126"/>
      <c r="Q543" s="126"/>
      <c r="R543" s="126"/>
      <c r="S543" s="126"/>
      <c r="T543" s="126"/>
      <c r="U543" s="126"/>
      <c r="V543" s="126"/>
      <c r="W543" s="126"/>
      <c r="X543" s="126"/>
      <c r="Y543" s="126"/>
      <c r="Z543" s="126"/>
      <c r="AA543" s="126"/>
      <c r="AB543" s="126"/>
      <c r="AC543" s="126"/>
      <c r="AD543" s="126"/>
      <c r="AE543" s="126"/>
      <c r="AF543" s="126"/>
      <c r="AG543" s="126"/>
      <c r="AH543" s="126"/>
      <c r="AI543" s="126" t="s">
        <v>3634</v>
      </c>
    </row>
    <row r="544" spans="1:35" s="19" customFormat="1" ht="76.5" customHeight="1">
      <c r="A544" s="166" t="s">
        <v>1779</v>
      </c>
      <c r="B544" s="153" t="s">
        <v>939</v>
      </c>
      <c r="C544" s="153" t="s">
        <v>97</v>
      </c>
      <c r="D544" s="153" t="s">
        <v>97</v>
      </c>
      <c r="E544" s="170" t="s">
        <v>1634</v>
      </c>
      <c r="F544" s="156" t="s">
        <v>2461</v>
      </c>
      <c r="G544" s="156"/>
      <c r="H544" s="167" t="s">
        <v>940</v>
      </c>
      <c r="I544" s="37" t="s">
        <v>1846</v>
      </c>
      <c r="J544" s="37" t="s">
        <v>1863</v>
      </c>
      <c r="K544" s="37" t="s">
        <v>1844</v>
      </c>
      <c r="L544" s="37" t="s">
        <v>1850</v>
      </c>
      <c r="M544" s="37" t="s">
        <v>1717</v>
      </c>
      <c r="N544" s="37" t="s">
        <v>1</v>
      </c>
      <c r="O544" s="148"/>
      <c r="P544" s="126"/>
      <c r="Q544" s="126"/>
      <c r="R544" s="126"/>
      <c r="S544" s="126"/>
      <c r="T544" s="126"/>
      <c r="U544" s="126"/>
      <c r="V544" s="126"/>
      <c r="W544" s="126"/>
      <c r="X544" s="126"/>
      <c r="Y544" s="126"/>
      <c r="Z544" s="126"/>
      <c r="AA544" s="126"/>
      <c r="AB544" s="126"/>
      <c r="AC544" s="126"/>
      <c r="AD544" s="126"/>
      <c r="AE544" s="126"/>
      <c r="AF544" s="126"/>
      <c r="AG544" s="126"/>
      <c r="AH544" s="126"/>
      <c r="AI544" s="126" t="s">
        <v>3634</v>
      </c>
    </row>
    <row r="545" spans="1:35" s="19" customFormat="1" ht="76.5" customHeight="1">
      <c r="A545" s="166" t="s">
        <v>1780</v>
      </c>
      <c r="B545" s="153" t="s">
        <v>1632</v>
      </c>
      <c r="C545" s="153" t="s">
        <v>97</v>
      </c>
      <c r="D545" s="153" t="s">
        <v>97</v>
      </c>
      <c r="E545" s="170" t="s">
        <v>1634</v>
      </c>
      <c r="F545" s="156" t="s">
        <v>2462</v>
      </c>
      <c r="G545" s="156"/>
      <c r="H545" s="167" t="s">
        <v>1633</v>
      </c>
      <c r="I545" s="37" t="s">
        <v>1846</v>
      </c>
      <c r="J545" s="37" t="s">
        <v>1863</v>
      </c>
      <c r="K545" s="37" t="s">
        <v>1844</v>
      </c>
      <c r="L545" s="37" t="s">
        <v>1850</v>
      </c>
      <c r="M545" s="37" t="s">
        <v>323</v>
      </c>
      <c r="N545" s="37"/>
      <c r="O545" s="148"/>
      <c r="P545" s="126"/>
      <c r="Q545" s="126"/>
      <c r="R545" s="126"/>
      <c r="S545" s="126"/>
      <c r="T545" s="126"/>
      <c r="U545" s="126"/>
      <c r="V545" s="126"/>
      <c r="W545" s="126"/>
      <c r="X545" s="126"/>
      <c r="Y545" s="126"/>
      <c r="Z545" s="126"/>
      <c r="AA545" s="126"/>
      <c r="AB545" s="126"/>
      <c r="AC545" s="126"/>
      <c r="AD545" s="126"/>
      <c r="AE545" s="126"/>
      <c r="AF545" s="126"/>
      <c r="AG545" s="126"/>
      <c r="AH545" s="126"/>
      <c r="AI545" s="126" t="s">
        <v>3634</v>
      </c>
    </row>
    <row r="546" spans="1:35" s="19" customFormat="1" ht="76.5" customHeight="1">
      <c r="A546" s="87" t="s">
        <v>1781</v>
      </c>
      <c r="B546" s="153" t="s">
        <v>2912</v>
      </c>
      <c r="C546" s="153" t="s">
        <v>97</v>
      </c>
      <c r="D546" s="153" t="s">
        <v>97</v>
      </c>
      <c r="E546" s="170" t="s">
        <v>1910</v>
      </c>
      <c r="F546" s="156"/>
      <c r="G546" s="156"/>
      <c r="H546" s="167" t="s">
        <v>2913</v>
      </c>
      <c r="I546" s="37" t="s">
        <v>1874</v>
      </c>
      <c r="J546" s="37" t="s">
        <v>1851</v>
      </c>
      <c r="K546" s="37" t="s">
        <v>1849</v>
      </c>
      <c r="L546" s="37" t="s">
        <v>1850</v>
      </c>
      <c r="M546" s="37" t="s">
        <v>6</v>
      </c>
      <c r="N546" s="37"/>
      <c r="O546" s="148"/>
      <c r="P546" s="126"/>
      <c r="Q546" s="126"/>
      <c r="R546" s="126"/>
      <c r="S546" s="126"/>
      <c r="T546" s="126"/>
      <c r="U546" s="126"/>
      <c r="V546" s="126"/>
      <c r="W546" s="126"/>
      <c r="X546" s="126"/>
      <c r="Y546" s="126"/>
      <c r="Z546" s="126"/>
      <c r="AA546" s="126"/>
      <c r="AB546" s="126"/>
      <c r="AC546" s="126"/>
      <c r="AD546" s="126"/>
      <c r="AE546" s="126"/>
      <c r="AF546" s="126"/>
      <c r="AG546" s="126"/>
      <c r="AH546" s="126"/>
      <c r="AI546" s="126" t="s">
        <v>3634</v>
      </c>
    </row>
    <row r="547" spans="1:35" s="19" customFormat="1" ht="76.5" customHeight="1">
      <c r="A547" s="87" t="s">
        <v>1782</v>
      </c>
      <c r="B547" s="153" t="s">
        <v>2436</v>
      </c>
      <c r="C547" s="153" t="s">
        <v>97</v>
      </c>
      <c r="D547" s="153" t="s">
        <v>97</v>
      </c>
      <c r="E547" s="170" t="s">
        <v>1897</v>
      </c>
      <c r="F547" s="156" t="s">
        <v>2465</v>
      </c>
      <c r="G547" s="156"/>
      <c r="H547" s="167" t="s">
        <v>2437</v>
      </c>
      <c r="I547" s="37" t="s">
        <v>2899</v>
      </c>
      <c r="J547" s="37" t="s">
        <v>1860</v>
      </c>
      <c r="K547" s="37" t="s">
        <v>1849</v>
      </c>
      <c r="L547" s="37" t="s">
        <v>1850</v>
      </c>
      <c r="M547" s="37" t="s">
        <v>1717</v>
      </c>
      <c r="N547" s="37"/>
      <c r="O547" s="148"/>
      <c r="P547" s="126"/>
      <c r="Q547" s="126"/>
      <c r="R547" s="126"/>
      <c r="S547" s="126"/>
      <c r="T547" s="37"/>
      <c r="U547" s="126"/>
      <c r="V547" s="126"/>
      <c r="W547" s="126" t="s">
        <v>1</v>
      </c>
      <c r="X547" s="126"/>
      <c r="Y547" s="126"/>
      <c r="Z547" s="126"/>
      <c r="AA547" s="126"/>
      <c r="AB547" s="37"/>
      <c r="AC547" s="126"/>
      <c r="AD547" s="126"/>
      <c r="AE547" s="37"/>
      <c r="AF547" s="126"/>
      <c r="AG547" s="126"/>
      <c r="AH547" s="37"/>
      <c r="AI547" s="37" t="s">
        <v>3634</v>
      </c>
    </row>
    <row r="548" spans="1:35" s="19" customFormat="1" ht="76.5" customHeight="1">
      <c r="A548" s="87" t="s">
        <v>1783</v>
      </c>
      <c r="B548" s="153" t="s">
        <v>2438</v>
      </c>
      <c r="C548" s="153" t="s">
        <v>97</v>
      </c>
      <c r="D548" s="153" t="s">
        <v>97</v>
      </c>
      <c r="E548" s="170" t="s">
        <v>1897</v>
      </c>
      <c r="F548" s="156" t="s">
        <v>2466</v>
      </c>
      <c r="G548" s="156"/>
      <c r="H548" s="167" t="s">
        <v>2439</v>
      </c>
      <c r="I548" s="37" t="s">
        <v>2899</v>
      </c>
      <c r="J548" s="37" t="s">
        <v>1860</v>
      </c>
      <c r="K548" s="37" t="s">
        <v>1849</v>
      </c>
      <c r="L548" s="37" t="s">
        <v>1850</v>
      </c>
      <c r="M548" s="37" t="s">
        <v>1717</v>
      </c>
      <c r="N548" s="37"/>
      <c r="O548" s="148"/>
      <c r="P548" s="126"/>
      <c r="Q548" s="126"/>
      <c r="R548" s="126"/>
      <c r="S548" s="126"/>
      <c r="T548" s="126"/>
      <c r="U548" s="126"/>
      <c r="V548" s="126"/>
      <c r="W548" s="126" t="s">
        <v>1</v>
      </c>
      <c r="X548" s="126"/>
      <c r="Y548" s="126"/>
      <c r="Z548" s="126"/>
      <c r="AA548" s="126"/>
      <c r="AB548" s="126"/>
      <c r="AC548" s="126"/>
      <c r="AD548" s="126"/>
      <c r="AE548" s="126"/>
      <c r="AF548" s="126"/>
      <c r="AG548" s="126"/>
      <c r="AH548" s="126"/>
      <c r="AI548" s="126" t="s">
        <v>3634</v>
      </c>
    </row>
    <row r="549" spans="1:35" s="19" customFormat="1" ht="76.5" customHeight="1">
      <c r="A549" s="87" t="s">
        <v>1784</v>
      </c>
      <c r="B549" s="153" t="s">
        <v>1891</v>
      </c>
      <c r="C549" s="153" t="s">
        <v>97</v>
      </c>
      <c r="D549" s="153" t="s">
        <v>97</v>
      </c>
      <c r="E549" s="170" t="s">
        <v>1901</v>
      </c>
      <c r="F549" s="156" t="s">
        <v>2467</v>
      </c>
      <c r="G549" s="156"/>
      <c r="H549" s="167" t="s">
        <v>941</v>
      </c>
      <c r="I549" s="37" t="s">
        <v>2899</v>
      </c>
      <c r="J549" s="37" t="s">
        <v>1843</v>
      </c>
      <c r="K549" s="37" t="s">
        <v>1844</v>
      </c>
      <c r="L549" s="37" t="s">
        <v>1850</v>
      </c>
      <c r="M549" s="37" t="s">
        <v>1717</v>
      </c>
      <c r="N549" s="37"/>
      <c r="O549" s="148"/>
      <c r="P549" s="126"/>
      <c r="Q549" s="126"/>
      <c r="R549" s="126"/>
      <c r="S549" s="126"/>
      <c r="T549" s="126"/>
      <c r="U549" s="126"/>
      <c r="V549" s="126"/>
      <c r="W549" s="126" t="s">
        <v>1</v>
      </c>
      <c r="X549" s="126"/>
      <c r="Y549" s="126"/>
      <c r="Z549" s="126"/>
      <c r="AA549" s="126"/>
      <c r="AB549" s="126"/>
      <c r="AC549" s="126"/>
      <c r="AD549" s="126"/>
      <c r="AE549" s="126"/>
      <c r="AF549" s="126"/>
      <c r="AG549" s="126"/>
      <c r="AH549" s="126"/>
      <c r="AI549" s="126" t="s">
        <v>3634</v>
      </c>
    </row>
    <row r="550" spans="1:35" s="19" customFormat="1" ht="76.5" customHeight="1">
      <c r="A550" s="87" t="s">
        <v>1785</v>
      </c>
      <c r="B550" s="153" t="s">
        <v>942</v>
      </c>
      <c r="C550" s="153" t="s">
        <v>97</v>
      </c>
      <c r="D550" s="153" t="s">
        <v>97</v>
      </c>
      <c r="E550" s="170" t="s">
        <v>1901</v>
      </c>
      <c r="F550" s="156" t="s">
        <v>2468</v>
      </c>
      <c r="G550" s="156"/>
      <c r="H550" s="167" t="s">
        <v>3075</v>
      </c>
      <c r="I550" s="37" t="s">
        <v>2899</v>
      </c>
      <c r="J550" s="37" t="s">
        <v>1843</v>
      </c>
      <c r="K550" s="37" t="s">
        <v>1844</v>
      </c>
      <c r="L550" s="37" t="s">
        <v>1850</v>
      </c>
      <c r="M550" s="37" t="s">
        <v>5</v>
      </c>
      <c r="N550" s="37"/>
      <c r="O550" s="148"/>
      <c r="P550" s="126"/>
      <c r="Q550" s="126"/>
      <c r="R550" s="126"/>
      <c r="S550" s="126"/>
      <c r="T550" s="126"/>
      <c r="U550" s="126"/>
      <c r="V550" s="126"/>
      <c r="W550" s="126" t="s">
        <v>1</v>
      </c>
      <c r="X550" s="126"/>
      <c r="Y550" s="126"/>
      <c r="Z550" s="126"/>
      <c r="AA550" s="126"/>
      <c r="AB550" s="126"/>
      <c r="AC550" s="126"/>
      <c r="AD550" s="126"/>
      <c r="AE550" s="126"/>
      <c r="AF550" s="126"/>
      <c r="AG550" s="126"/>
      <c r="AH550" s="126"/>
      <c r="AI550" s="126" t="s">
        <v>3634</v>
      </c>
    </row>
    <row r="551" spans="1:35" s="19" customFormat="1" ht="76.5" customHeight="1">
      <c r="A551" s="87" t="s">
        <v>1786</v>
      </c>
      <c r="B551" s="153" t="s">
        <v>943</v>
      </c>
      <c r="C551" s="153" t="s">
        <v>97</v>
      </c>
      <c r="D551" s="153" t="s">
        <v>97</v>
      </c>
      <c r="E551" s="170" t="s">
        <v>1901</v>
      </c>
      <c r="F551" s="156" t="s">
        <v>2469</v>
      </c>
      <c r="G551" s="156"/>
      <c r="H551" s="167" t="s">
        <v>944</v>
      </c>
      <c r="I551" s="37" t="s">
        <v>1842</v>
      </c>
      <c r="J551" s="37" t="s">
        <v>1843</v>
      </c>
      <c r="K551" s="37" t="s">
        <v>1844</v>
      </c>
      <c r="L551" s="37" t="s">
        <v>1850</v>
      </c>
      <c r="M551" s="37" t="s">
        <v>5</v>
      </c>
      <c r="N551" s="37"/>
      <c r="O551" s="148"/>
      <c r="P551" s="126"/>
      <c r="Q551" s="126"/>
      <c r="R551" s="126"/>
      <c r="S551" s="126"/>
      <c r="T551" s="37"/>
      <c r="U551" s="126"/>
      <c r="V551" s="126"/>
      <c r="W551" s="126"/>
      <c r="X551" s="126"/>
      <c r="Y551" s="126"/>
      <c r="Z551" s="126"/>
      <c r="AA551" s="126"/>
      <c r="AB551" s="37"/>
      <c r="AC551" s="126"/>
      <c r="AD551" s="126"/>
      <c r="AE551" s="37"/>
      <c r="AF551" s="126"/>
      <c r="AG551" s="126"/>
      <c r="AH551" s="37"/>
      <c r="AI551" s="37" t="s">
        <v>3634</v>
      </c>
    </row>
    <row r="552" spans="1:35" s="19" customFormat="1" ht="76.5" customHeight="1">
      <c r="A552" s="87" t="s">
        <v>1787</v>
      </c>
      <c r="B552" s="153" t="s">
        <v>945</v>
      </c>
      <c r="C552" s="153" t="s">
        <v>97</v>
      </c>
      <c r="D552" s="153" t="s">
        <v>97</v>
      </c>
      <c r="E552" s="170" t="s">
        <v>1901</v>
      </c>
      <c r="F552" s="156" t="s">
        <v>2470</v>
      </c>
      <c r="G552" s="156"/>
      <c r="H552" s="167" t="s">
        <v>946</v>
      </c>
      <c r="I552" s="37" t="s">
        <v>1842</v>
      </c>
      <c r="J552" s="37" t="s">
        <v>1843</v>
      </c>
      <c r="K552" s="37" t="s">
        <v>1844</v>
      </c>
      <c r="L552" s="37" t="s">
        <v>1850</v>
      </c>
      <c r="M552" s="37" t="s">
        <v>5</v>
      </c>
      <c r="N552" s="37"/>
      <c r="O552" s="148"/>
      <c r="P552" s="126"/>
      <c r="Q552" s="126"/>
      <c r="R552" s="126"/>
      <c r="S552" s="126"/>
      <c r="T552" s="126"/>
      <c r="U552" s="126"/>
      <c r="V552" s="126"/>
      <c r="W552" s="126"/>
      <c r="X552" s="126"/>
      <c r="Y552" s="126"/>
      <c r="Z552" s="126"/>
      <c r="AA552" s="126"/>
      <c r="AB552" s="126"/>
      <c r="AC552" s="126"/>
      <c r="AD552" s="126"/>
      <c r="AE552" s="126"/>
      <c r="AF552" s="126"/>
      <c r="AG552" s="126"/>
      <c r="AH552" s="126"/>
      <c r="AI552" s="126" t="s">
        <v>3634</v>
      </c>
    </row>
    <row r="553" spans="1:35" s="19" customFormat="1" ht="76.5" customHeight="1">
      <c r="A553" s="87" t="s">
        <v>1788</v>
      </c>
      <c r="B553" s="153" t="s">
        <v>1613</v>
      </c>
      <c r="C553" s="153" t="s">
        <v>97</v>
      </c>
      <c r="D553" s="155" t="s">
        <v>97</v>
      </c>
      <c r="E553" s="170" t="s">
        <v>1617</v>
      </c>
      <c r="F553" s="159" t="s">
        <v>2471</v>
      </c>
      <c r="G553" s="159"/>
      <c r="H553" s="167" t="s">
        <v>2004</v>
      </c>
      <c r="I553" s="37" t="s">
        <v>1842</v>
      </c>
      <c r="J553" s="37" t="s">
        <v>1864</v>
      </c>
      <c r="K553" s="37" t="s">
        <v>1844</v>
      </c>
      <c r="L553" s="37" t="s">
        <v>1854</v>
      </c>
      <c r="M553" s="37" t="s">
        <v>323</v>
      </c>
      <c r="N553" s="37" t="s">
        <v>1</v>
      </c>
      <c r="O553" s="148"/>
      <c r="P553" s="126"/>
      <c r="Q553" s="126"/>
      <c r="R553" s="126"/>
      <c r="S553" s="126"/>
      <c r="T553" s="126"/>
      <c r="U553" s="126"/>
      <c r="V553" s="126"/>
      <c r="W553" s="126" t="s">
        <v>3945</v>
      </c>
      <c r="X553" s="126" t="s">
        <v>2396</v>
      </c>
      <c r="Y553" s="126"/>
      <c r="Z553" s="126"/>
      <c r="AA553" s="126"/>
      <c r="AB553" s="126"/>
      <c r="AC553" s="126"/>
      <c r="AD553" s="126"/>
      <c r="AE553" s="126"/>
      <c r="AF553" s="126"/>
      <c r="AG553" s="126"/>
      <c r="AH553" s="126"/>
      <c r="AI553" s="126" t="s">
        <v>3634</v>
      </c>
    </row>
    <row r="554" spans="1:35" s="19" customFormat="1" ht="76.5" customHeight="1">
      <c r="A554" s="87" t="s">
        <v>329</v>
      </c>
      <c r="B554" s="153" t="s">
        <v>2210</v>
      </c>
      <c r="C554" s="153" t="s">
        <v>97</v>
      </c>
      <c r="D554" s="153" t="s">
        <v>97</v>
      </c>
      <c r="E554" s="170" t="s">
        <v>237</v>
      </c>
      <c r="F554" s="156"/>
      <c r="G554" s="156"/>
      <c r="H554" s="167" t="s">
        <v>1669</v>
      </c>
      <c r="I554" s="37" t="s">
        <v>1858</v>
      </c>
      <c r="J554" s="37" t="s">
        <v>3638</v>
      </c>
      <c r="K554" s="37" t="s">
        <v>1844</v>
      </c>
      <c r="L554" s="37" t="s">
        <v>1850</v>
      </c>
      <c r="M554" s="37" t="s">
        <v>1717</v>
      </c>
      <c r="N554" s="37"/>
      <c r="O554" s="148"/>
      <c r="P554" s="126"/>
      <c r="Q554" s="126"/>
      <c r="R554" s="126"/>
      <c r="S554" s="126"/>
      <c r="T554" s="37"/>
      <c r="U554" s="126"/>
      <c r="V554" s="126"/>
      <c r="W554" s="126"/>
      <c r="X554" s="126"/>
      <c r="Y554" s="126"/>
      <c r="Z554" s="126"/>
      <c r="AA554" s="126"/>
      <c r="AB554" s="37"/>
      <c r="AC554" s="126"/>
      <c r="AD554" s="126"/>
      <c r="AE554" s="37"/>
      <c r="AF554" s="126"/>
      <c r="AG554" s="126"/>
      <c r="AH554" s="37"/>
      <c r="AI554" s="37" t="s">
        <v>3634</v>
      </c>
    </row>
    <row r="555" spans="1:35" s="19" customFormat="1" ht="76.5" customHeight="1">
      <c r="A555" s="87" t="s">
        <v>381</v>
      </c>
      <c r="B555" s="153" t="s">
        <v>1255</v>
      </c>
      <c r="C555" s="153" t="s">
        <v>97</v>
      </c>
      <c r="D555" s="153" t="s">
        <v>97</v>
      </c>
      <c r="E555" s="170" t="s">
        <v>1616</v>
      </c>
      <c r="F555" s="159"/>
      <c r="G555" s="159"/>
      <c r="H555" s="167" t="s">
        <v>1737</v>
      </c>
      <c r="I555" s="37" t="s">
        <v>1858</v>
      </c>
      <c r="J555" s="37" t="s">
        <v>1856</v>
      </c>
      <c r="K555" s="37" t="s">
        <v>1849</v>
      </c>
      <c r="L555" s="37" t="s">
        <v>1854</v>
      </c>
      <c r="M555" s="37" t="s">
        <v>5</v>
      </c>
      <c r="N555" s="37"/>
      <c r="O555" s="148"/>
      <c r="P555" s="126"/>
      <c r="Q555" s="126"/>
      <c r="R555" s="126"/>
      <c r="S555" s="126"/>
      <c r="T555" s="126"/>
      <c r="U555" s="126"/>
      <c r="V555" s="126"/>
      <c r="W555" s="126"/>
      <c r="X555" s="126"/>
      <c r="Y555" s="126"/>
      <c r="Z555" s="126"/>
      <c r="AA555" s="126"/>
      <c r="AB555" s="126"/>
      <c r="AC555" s="126"/>
      <c r="AD555" s="126"/>
      <c r="AE555" s="126"/>
      <c r="AF555" s="126"/>
      <c r="AG555" s="126"/>
      <c r="AH555" s="126"/>
      <c r="AI555" s="126" t="s">
        <v>3634</v>
      </c>
    </row>
    <row r="556" spans="1:35" s="19" customFormat="1" ht="76.5" customHeight="1">
      <c r="A556" s="87" t="s">
        <v>1789</v>
      </c>
      <c r="B556" s="153" t="s">
        <v>1254</v>
      </c>
      <c r="C556" s="153" t="s">
        <v>97</v>
      </c>
      <c r="D556" s="153" t="s">
        <v>97</v>
      </c>
      <c r="E556" s="170" t="s">
        <v>1616</v>
      </c>
      <c r="F556" s="156"/>
      <c r="G556" s="156"/>
      <c r="H556" s="167" t="s">
        <v>1738</v>
      </c>
      <c r="I556" s="37" t="s">
        <v>1858</v>
      </c>
      <c r="J556" s="37" t="s">
        <v>1848</v>
      </c>
      <c r="K556" s="37" t="s">
        <v>1849</v>
      </c>
      <c r="L556" s="37" t="s">
        <v>1854</v>
      </c>
      <c r="M556" s="37" t="s">
        <v>5</v>
      </c>
      <c r="N556" s="37"/>
      <c r="O556" s="148"/>
      <c r="P556" s="126"/>
      <c r="Q556" s="126"/>
      <c r="R556" s="126"/>
      <c r="S556" s="126"/>
      <c r="T556" s="126"/>
      <c r="U556" s="126"/>
      <c r="V556" s="126"/>
      <c r="W556" s="126"/>
      <c r="X556" s="126"/>
      <c r="Y556" s="126"/>
      <c r="Z556" s="126"/>
      <c r="AA556" s="126"/>
      <c r="AB556" s="126"/>
      <c r="AC556" s="126"/>
      <c r="AD556" s="126"/>
      <c r="AE556" s="126"/>
      <c r="AF556" s="126"/>
      <c r="AG556" s="126"/>
      <c r="AH556" s="126"/>
      <c r="AI556" s="126" t="s">
        <v>3634</v>
      </c>
    </row>
    <row r="557" spans="1:35" s="19" customFormat="1" ht="76.5" customHeight="1">
      <c r="A557" s="87" t="s">
        <v>1790</v>
      </c>
      <c r="B557" s="153" t="s">
        <v>2293</v>
      </c>
      <c r="C557" s="153" t="s">
        <v>97</v>
      </c>
      <c r="D557" s="153" t="s">
        <v>97</v>
      </c>
      <c r="E557" s="170" t="s">
        <v>2736</v>
      </c>
      <c r="F557" s="156"/>
      <c r="G557" s="156"/>
      <c r="H557" s="167" t="s">
        <v>1454</v>
      </c>
      <c r="I557" s="37" t="s">
        <v>1874</v>
      </c>
      <c r="J557" s="37" t="s">
        <v>1859</v>
      </c>
      <c r="K557" s="37" t="s">
        <v>1849</v>
      </c>
      <c r="L557" s="37" t="s">
        <v>1850</v>
      </c>
      <c r="M557" s="37" t="s">
        <v>5</v>
      </c>
      <c r="N557" s="37"/>
      <c r="O557" s="148"/>
      <c r="P557" s="126"/>
      <c r="Q557" s="126"/>
      <c r="R557" s="126"/>
      <c r="S557" s="126"/>
      <c r="T557" s="126"/>
      <c r="U557" s="126"/>
      <c r="V557" s="126"/>
      <c r="W557" s="126"/>
      <c r="X557" s="126"/>
      <c r="Y557" s="126"/>
      <c r="Z557" s="126"/>
      <c r="AA557" s="126"/>
      <c r="AB557" s="126"/>
      <c r="AC557" s="126"/>
      <c r="AD557" s="126"/>
      <c r="AE557" s="126"/>
      <c r="AF557" s="126"/>
      <c r="AG557" s="126"/>
      <c r="AH557" s="126"/>
      <c r="AI557" s="126" t="s">
        <v>3634</v>
      </c>
    </row>
    <row r="558" spans="1:35" s="19" customFormat="1" ht="76.5" customHeight="1">
      <c r="A558" s="87" t="s">
        <v>1791</v>
      </c>
      <c r="B558" s="153" t="s">
        <v>3079</v>
      </c>
      <c r="C558" s="153" t="s">
        <v>97</v>
      </c>
      <c r="D558" s="153" t="s">
        <v>97</v>
      </c>
      <c r="E558" s="170" t="s">
        <v>577</v>
      </c>
      <c r="F558" s="156"/>
      <c r="G558" s="156"/>
      <c r="H558" s="167" t="s">
        <v>3296</v>
      </c>
      <c r="I558" s="37" t="s">
        <v>1874</v>
      </c>
      <c r="J558" s="37" t="s">
        <v>1859</v>
      </c>
      <c r="K558" s="37" t="s">
        <v>1849</v>
      </c>
      <c r="L558" s="37" t="s">
        <v>1850</v>
      </c>
      <c r="M558" s="37" t="s">
        <v>5</v>
      </c>
      <c r="N558" s="37"/>
      <c r="O558" s="148"/>
      <c r="P558" s="126"/>
      <c r="Q558" s="126"/>
      <c r="R558" s="126"/>
      <c r="S558" s="126"/>
      <c r="T558" s="126"/>
      <c r="U558" s="126"/>
      <c r="V558" s="126"/>
      <c r="W558" s="126"/>
      <c r="X558" s="126"/>
      <c r="Y558" s="126"/>
      <c r="Z558" s="126"/>
      <c r="AA558" s="126"/>
      <c r="AB558" s="126"/>
      <c r="AC558" s="126"/>
      <c r="AD558" s="126"/>
      <c r="AE558" s="126"/>
      <c r="AF558" s="126"/>
      <c r="AG558" s="126"/>
      <c r="AH558" s="126"/>
      <c r="AI558" s="126" t="s">
        <v>3634</v>
      </c>
    </row>
    <row r="559" spans="1:35" s="19" customFormat="1" ht="76.5" customHeight="1">
      <c r="A559" s="87" t="s">
        <v>2824</v>
      </c>
      <c r="B559" s="153" t="s">
        <v>982</v>
      </c>
      <c r="C559" s="153" t="s">
        <v>97</v>
      </c>
      <c r="D559" s="153" t="s">
        <v>97</v>
      </c>
      <c r="E559" s="170" t="s">
        <v>1899</v>
      </c>
      <c r="F559" s="156" t="s">
        <v>2474</v>
      </c>
      <c r="G559" s="156"/>
      <c r="H559" s="167" t="s">
        <v>983</v>
      </c>
      <c r="I559" s="37" t="s">
        <v>1846</v>
      </c>
      <c r="J559" s="37" t="s">
        <v>1872</v>
      </c>
      <c r="K559" s="37" t="s">
        <v>1844</v>
      </c>
      <c r="L559" s="37" t="s">
        <v>1850</v>
      </c>
      <c r="M559" s="37" t="s">
        <v>1717</v>
      </c>
      <c r="N559" s="37"/>
      <c r="O559" s="148"/>
      <c r="P559" s="126"/>
      <c r="Q559" s="126"/>
      <c r="R559" s="126"/>
      <c r="S559" s="126"/>
      <c r="T559" s="37"/>
      <c r="U559" s="126"/>
      <c r="V559" s="126"/>
      <c r="W559" s="126" t="s">
        <v>1</v>
      </c>
      <c r="X559" s="126"/>
      <c r="Y559" s="126"/>
      <c r="Z559" s="126"/>
      <c r="AA559" s="126"/>
      <c r="AB559" s="37"/>
      <c r="AC559" s="126"/>
      <c r="AD559" s="126"/>
      <c r="AE559" s="37"/>
      <c r="AF559" s="126"/>
      <c r="AG559" s="126"/>
      <c r="AH559" s="37"/>
      <c r="AI559" s="37" t="s">
        <v>3634</v>
      </c>
    </row>
    <row r="560" spans="1:35" s="19" customFormat="1" ht="76.5" customHeight="1">
      <c r="A560" s="177" t="s">
        <v>2888</v>
      </c>
      <c r="B560" s="153" t="s">
        <v>961</v>
      </c>
      <c r="C560" s="153" t="s">
        <v>97</v>
      </c>
      <c r="D560" s="153" t="s">
        <v>97</v>
      </c>
      <c r="E560" s="170" t="s">
        <v>1896</v>
      </c>
      <c r="F560" s="156" t="s">
        <v>2475</v>
      </c>
      <c r="G560" s="181"/>
      <c r="H560" s="167" t="s">
        <v>962</v>
      </c>
      <c r="I560" s="37" t="s">
        <v>1858</v>
      </c>
      <c r="J560" s="37" t="s">
        <v>1864</v>
      </c>
      <c r="K560" s="37" t="s">
        <v>1849</v>
      </c>
      <c r="L560" s="37" t="s">
        <v>1850</v>
      </c>
      <c r="M560" s="37" t="s">
        <v>5</v>
      </c>
      <c r="N560" s="37"/>
      <c r="O560" s="148"/>
      <c r="P560" s="126"/>
      <c r="Q560" s="126"/>
      <c r="R560" s="126"/>
      <c r="S560" s="126"/>
      <c r="T560" s="37"/>
      <c r="U560" s="126"/>
      <c r="V560" s="126"/>
      <c r="W560" s="126" t="s">
        <v>1</v>
      </c>
      <c r="X560" s="126"/>
      <c r="Y560" s="126"/>
      <c r="Z560" s="126"/>
      <c r="AA560" s="126"/>
      <c r="AB560" s="37"/>
      <c r="AC560" s="126"/>
      <c r="AD560" s="126"/>
      <c r="AE560" s="37"/>
      <c r="AF560" s="126"/>
      <c r="AG560" s="126"/>
      <c r="AH560" s="37"/>
      <c r="AI560" s="37" t="s">
        <v>3634</v>
      </c>
    </row>
    <row r="561" spans="1:35" s="19" customFormat="1" ht="76.5" customHeight="1">
      <c r="A561" s="87" t="s">
        <v>1940</v>
      </c>
      <c r="B561" s="153" t="s">
        <v>1636</v>
      </c>
      <c r="C561" s="153" t="s">
        <v>97</v>
      </c>
      <c r="D561" s="153" t="s">
        <v>97</v>
      </c>
      <c r="E561" s="170" t="s">
        <v>1601</v>
      </c>
      <c r="F561" s="156" t="s">
        <v>2476</v>
      </c>
      <c r="G561" s="156"/>
      <c r="H561" s="167" t="s">
        <v>1637</v>
      </c>
      <c r="I561" s="37" t="s">
        <v>1858</v>
      </c>
      <c r="J561" s="37" t="s">
        <v>1853</v>
      </c>
      <c r="K561" s="37" t="s">
        <v>1849</v>
      </c>
      <c r="L561" s="37" t="s">
        <v>1850</v>
      </c>
      <c r="M561" s="37" t="s">
        <v>323</v>
      </c>
      <c r="N561" s="37"/>
      <c r="O561" s="148"/>
      <c r="P561" s="126"/>
      <c r="Q561" s="126"/>
      <c r="R561" s="126"/>
      <c r="S561" s="126"/>
      <c r="T561" s="37"/>
      <c r="U561" s="126"/>
      <c r="V561" s="126"/>
      <c r="W561" s="126" t="s">
        <v>1</v>
      </c>
      <c r="X561" s="126"/>
      <c r="Y561" s="126"/>
      <c r="Z561" s="126"/>
      <c r="AA561" s="126"/>
      <c r="AB561" s="37"/>
      <c r="AC561" s="126"/>
      <c r="AD561" s="126"/>
      <c r="AE561" s="37"/>
      <c r="AF561" s="126"/>
      <c r="AG561" s="126"/>
      <c r="AH561" s="37"/>
      <c r="AI561" s="37" t="s">
        <v>3634</v>
      </c>
    </row>
    <row r="562" spans="1:35" s="19" customFormat="1" ht="76.5" customHeight="1">
      <c r="A562" s="87" t="s">
        <v>2007</v>
      </c>
      <c r="B562" s="153" t="s">
        <v>2119</v>
      </c>
      <c r="C562" s="153" t="s">
        <v>97</v>
      </c>
      <c r="D562" s="153" t="s">
        <v>97</v>
      </c>
      <c r="E562" s="170" t="s">
        <v>1925</v>
      </c>
      <c r="F562" s="156"/>
      <c r="G562" s="156"/>
      <c r="H562" s="167" t="s">
        <v>2150</v>
      </c>
      <c r="I562" s="37" t="s">
        <v>2905</v>
      </c>
      <c r="J562" s="37" t="s">
        <v>2986</v>
      </c>
      <c r="K562" s="37" t="s">
        <v>1847</v>
      </c>
      <c r="L562" s="37" t="s">
        <v>1845</v>
      </c>
      <c r="M562" s="37" t="s">
        <v>5</v>
      </c>
      <c r="N562" s="37"/>
      <c r="O562" s="148"/>
      <c r="P562" s="126"/>
      <c r="Q562" s="126"/>
      <c r="R562" s="126"/>
      <c r="S562" s="126"/>
      <c r="T562" s="37"/>
      <c r="U562" s="126"/>
      <c r="V562" s="126"/>
      <c r="W562" s="126"/>
      <c r="X562" s="126"/>
      <c r="Y562" s="126"/>
      <c r="Z562" s="126"/>
      <c r="AA562" s="126"/>
      <c r="AB562" s="37"/>
      <c r="AC562" s="126"/>
      <c r="AD562" s="126"/>
      <c r="AE562" s="37"/>
      <c r="AF562" s="126"/>
      <c r="AG562" s="126"/>
      <c r="AH562" s="37"/>
      <c r="AI562" s="37" t="s">
        <v>3634</v>
      </c>
    </row>
    <row r="563" spans="1:35" s="19" customFormat="1" ht="76.5" customHeight="1">
      <c r="A563" s="87" t="s">
        <v>1962</v>
      </c>
      <c r="B563" s="153" t="s">
        <v>984</v>
      </c>
      <c r="C563" s="153" t="s">
        <v>97</v>
      </c>
      <c r="D563" s="153" t="s">
        <v>97</v>
      </c>
      <c r="E563" s="170" t="s">
        <v>1617</v>
      </c>
      <c r="F563" s="156" t="s">
        <v>2477</v>
      </c>
      <c r="G563" s="156"/>
      <c r="H563" s="167" t="s">
        <v>985</v>
      </c>
      <c r="I563" s="37" t="s">
        <v>2905</v>
      </c>
      <c r="J563" s="37" t="s">
        <v>1843</v>
      </c>
      <c r="K563" s="37" t="s">
        <v>1844</v>
      </c>
      <c r="L563" s="37" t="s">
        <v>1882</v>
      </c>
      <c r="M563" s="37" t="s">
        <v>1717</v>
      </c>
      <c r="N563" s="37"/>
      <c r="O563" s="148"/>
      <c r="P563" s="126"/>
      <c r="Q563" s="126"/>
      <c r="R563" s="126"/>
      <c r="S563" s="126"/>
      <c r="T563" s="37"/>
      <c r="U563" s="126"/>
      <c r="V563" s="126"/>
      <c r="W563" s="126" t="s">
        <v>1</v>
      </c>
      <c r="X563" s="126"/>
      <c r="Y563" s="126"/>
      <c r="Z563" s="126"/>
      <c r="AA563" s="126"/>
      <c r="AB563" s="37"/>
      <c r="AC563" s="126"/>
      <c r="AD563" s="126"/>
      <c r="AE563" s="37"/>
      <c r="AF563" s="126"/>
      <c r="AG563" s="126"/>
      <c r="AH563" s="37"/>
      <c r="AI563" s="37" t="s">
        <v>3634</v>
      </c>
    </row>
    <row r="564" spans="1:35" s="19" customFormat="1" ht="76.5" customHeight="1">
      <c r="A564" s="87" t="s">
        <v>2061</v>
      </c>
      <c r="B564" s="153" t="s">
        <v>691</v>
      </c>
      <c r="C564" s="153" t="s">
        <v>97</v>
      </c>
      <c r="D564" s="153" t="s">
        <v>97</v>
      </c>
      <c r="E564" s="170" t="s">
        <v>1616</v>
      </c>
      <c r="F564" s="156"/>
      <c r="G564" s="156"/>
      <c r="H564" s="167" t="s">
        <v>1991</v>
      </c>
      <c r="I564" s="37" t="s">
        <v>1876</v>
      </c>
      <c r="J564" s="37" t="s">
        <v>97</v>
      </c>
      <c r="K564" s="37" t="s">
        <v>1849</v>
      </c>
      <c r="L564" s="37" t="s">
        <v>97</v>
      </c>
      <c r="M564" s="37" t="s">
        <v>1965</v>
      </c>
      <c r="N564" s="37"/>
      <c r="O564" s="148"/>
      <c r="P564" s="126"/>
      <c r="Q564" s="126"/>
      <c r="R564" s="126"/>
      <c r="S564" s="126"/>
      <c r="T564" s="37"/>
      <c r="U564" s="126"/>
      <c r="V564" s="126"/>
      <c r="W564" s="126"/>
      <c r="X564" s="126"/>
      <c r="Y564" s="126"/>
      <c r="Z564" s="126"/>
      <c r="AA564" s="126"/>
      <c r="AB564" s="37"/>
      <c r="AC564" s="126"/>
      <c r="AD564" s="126"/>
      <c r="AE564" s="37"/>
      <c r="AF564" s="126"/>
      <c r="AG564" s="126"/>
      <c r="AH564" s="37"/>
      <c r="AI564" s="37" t="s">
        <v>3634</v>
      </c>
    </row>
    <row r="565" spans="1:35" s="19" customFormat="1" ht="76.5" customHeight="1">
      <c r="A565" s="87" t="s">
        <v>2076</v>
      </c>
      <c r="B565" s="153" t="s">
        <v>1558</v>
      </c>
      <c r="C565" s="153" t="s">
        <v>97</v>
      </c>
      <c r="D565" s="153" t="s">
        <v>97</v>
      </c>
      <c r="E565" s="170" t="s">
        <v>1616</v>
      </c>
      <c r="F565" s="156"/>
      <c r="G565" s="156"/>
      <c r="H565" s="167" t="s">
        <v>1477</v>
      </c>
      <c r="I565" s="37" t="s">
        <v>1876</v>
      </c>
      <c r="J565" s="37" t="s">
        <v>97</v>
      </c>
      <c r="K565" s="37" t="s">
        <v>1849</v>
      </c>
      <c r="L565" s="37" t="s">
        <v>97</v>
      </c>
      <c r="M565" s="37" t="s">
        <v>1965</v>
      </c>
      <c r="N565" s="37"/>
      <c r="O565" s="148"/>
      <c r="P565" s="126"/>
      <c r="Q565" s="126"/>
      <c r="R565" s="126"/>
      <c r="S565" s="126"/>
      <c r="T565" s="37"/>
      <c r="U565" s="126"/>
      <c r="V565" s="126"/>
      <c r="W565" s="126"/>
      <c r="X565" s="126"/>
      <c r="Y565" s="126"/>
      <c r="Z565" s="126"/>
      <c r="AA565" s="126"/>
      <c r="AB565" s="37"/>
      <c r="AC565" s="126"/>
      <c r="AD565" s="126"/>
      <c r="AE565" s="37"/>
      <c r="AF565" s="126"/>
      <c r="AG565" s="126"/>
      <c r="AH565" s="37"/>
      <c r="AI565" s="37" t="s">
        <v>3634</v>
      </c>
    </row>
    <row r="566" spans="1:35" s="19" customFormat="1" ht="76.5" customHeight="1">
      <c r="A566" s="87" t="s">
        <v>382</v>
      </c>
      <c r="B566" s="153" t="s">
        <v>2480</v>
      </c>
      <c r="C566" s="153" t="s">
        <v>97</v>
      </c>
      <c r="D566" s="153" t="s">
        <v>97</v>
      </c>
      <c r="E566" s="170" t="s">
        <v>2777</v>
      </c>
      <c r="F566" s="156" t="s">
        <v>2479</v>
      </c>
      <c r="G566" s="156"/>
      <c r="H566" s="167" t="s">
        <v>1666</v>
      </c>
      <c r="I566" s="37" t="s">
        <v>2899</v>
      </c>
      <c r="J566" s="37" t="s">
        <v>1859</v>
      </c>
      <c r="K566" s="37" t="s">
        <v>1844</v>
      </c>
      <c r="L566" s="37" t="s">
        <v>1850</v>
      </c>
      <c r="M566" s="37" t="s">
        <v>323</v>
      </c>
      <c r="N566" s="37"/>
      <c r="O566" s="148"/>
      <c r="P566" s="126"/>
      <c r="Q566" s="126"/>
      <c r="R566" s="126"/>
      <c r="S566" s="126"/>
      <c r="T566" s="37"/>
      <c r="U566" s="126"/>
      <c r="V566" s="126"/>
      <c r="W566" s="126" t="s">
        <v>1</v>
      </c>
      <c r="X566" s="126"/>
      <c r="Y566" s="126"/>
      <c r="Z566" s="126"/>
      <c r="AA566" s="126"/>
      <c r="AB566" s="37"/>
      <c r="AC566" s="126"/>
      <c r="AD566" s="126"/>
      <c r="AE566" s="37"/>
      <c r="AF566" s="126"/>
      <c r="AG566" s="126"/>
      <c r="AH566" s="37"/>
      <c r="AI566" s="37" t="s">
        <v>3634</v>
      </c>
    </row>
    <row r="567" spans="1:35" s="19" customFormat="1" ht="76.5" customHeight="1">
      <c r="A567" s="87" t="s">
        <v>2077</v>
      </c>
      <c r="B567" s="153" t="s">
        <v>2059</v>
      </c>
      <c r="C567" s="153" t="s">
        <v>97</v>
      </c>
      <c r="D567" s="153" t="s">
        <v>97</v>
      </c>
      <c r="E567" s="170" t="s">
        <v>1615</v>
      </c>
      <c r="F567" s="156" t="s">
        <v>2481</v>
      </c>
      <c r="G567" s="156"/>
      <c r="H567" s="167" t="s">
        <v>1878</v>
      </c>
      <c r="I567" s="37" t="s">
        <v>97</v>
      </c>
      <c r="J567" s="37" t="s">
        <v>1852</v>
      </c>
      <c r="K567" s="37" t="s">
        <v>1844</v>
      </c>
      <c r="L567" s="37" t="s">
        <v>1850</v>
      </c>
      <c r="M567" s="37" t="s">
        <v>1717</v>
      </c>
      <c r="N567" s="37"/>
      <c r="O567" s="148"/>
      <c r="P567" s="126"/>
      <c r="Q567" s="126"/>
      <c r="R567" s="126"/>
      <c r="S567" s="126"/>
      <c r="T567" s="37"/>
      <c r="U567" s="126"/>
      <c r="V567" s="126"/>
      <c r="W567" s="126" t="s">
        <v>1</v>
      </c>
      <c r="X567" s="126"/>
      <c r="Y567" s="126"/>
      <c r="Z567" s="126"/>
      <c r="AA567" s="126"/>
      <c r="AB567" s="37"/>
      <c r="AC567" s="126"/>
      <c r="AD567" s="126"/>
      <c r="AE567" s="37"/>
      <c r="AF567" s="126"/>
      <c r="AG567" s="126"/>
      <c r="AH567" s="37"/>
      <c r="AI567" s="37" t="s">
        <v>3634</v>
      </c>
    </row>
    <row r="568" spans="1:35" s="19" customFormat="1" ht="76.5" customHeight="1">
      <c r="A568" s="87" t="s">
        <v>2080</v>
      </c>
      <c r="B568" s="153" t="s">
        <v>2448</v>
      </c>
      <c r="C568" s="153" t="s">
        <v>97</v>
      </c>
      <c r="D568" s="155" t="s">
        <v>97</v>
      </c>
      <c r="E568" s="170" t="s">
        <v>1615</v>
      </c>
      <c r="F568" s="156" t="s">
        <v>2482</v>
      </c>
      <c r="G568" s="156"/>
      <c r="H568" s="167" t="s">
        <v>2449</v>
      </c>
      <c r="I568" s="37" t="s">
        <v>97</v>
      </c>
      <c r="J568" s="37" t="s">
        <v>1852</v>
      </c>
      <c r="K568" s="37" t="s">
        <v>1844</v>
      </c>
      <c r="L568" s="37" t="s">
        <v>1850</v>
      </c>
      <c r="M568" s="37" t="s">
        <v>1717</v>
      </c>
      <c r="N568" s="37"/>
      <c r="O568" s="148"/>
      <c r="P568" s="126"/>
      <c r="Q568" s="126"/>
      <c r="R568" s="126"/>
      <c r="S568" s="126"/>
      <c r="T568" s="126"/>
      <c r="U568" s="126"/>
      <c r="V568" s="126"/>
      <c r="W568" s="126" t="s">
        <v>1</v>
      </c>
      <c r="X568" s="126"/>
      <c r="Y568" s="126"/>
      <c r="Z568" s="126"/>
      <c r="AA568" s="126"/>
      <c r="AB568" s="126"/>
      <c r="AC568" s="126"/>
      <c r="AD568" s="126"/>
      <c r="AE568" s="126"/>
      <c r="AF568" s="126"/>
      <c r="AG568" s="126"/>
      <c r="AH568" s="126"/>
      <c r="AI568" s="126" t="s">
        <v>3634</v>
      </c>
    </row>
    <row r="569" spans="1:35" s="19" customFormat="1" ht="76.5" customHeight="1">
      <c r="A569" s="87" t="s">
        <v>2082</v>
      </c>
      <c r="B569" s="153" t="s">
        <v>3648</v>
      </c>
      <c r="C569" s="153" t="s">
        <v>97</v>
      </c>
      <c r="D569" s="155" t="s">
        <v>97</v>
      </c>
      <c r="E569" s="170" t="s">
        <v>1925</v>
      </c>
      <c r="F569" s="156" t="s">
        <v>2484</v>
      </c>
      <c r="G569" s="156" t="s">
        <v>3946</v>
      </c>
      <c r="H569" s="167" t="s">
        <v>3649</v>
      </c>
      <c r="I569" s="37" t="s">
        <v>1842</v>
      </c>
      <c r="J569" s="37" t="s">
        <v>1843</v>
      </c>
      <c r="K569" s="37" t="s">
        <v>1844</v>
      </c>
      <c r="L569" s="37" t="s">
        <v>2298</v>
      </c>
      <c r="M569" s="37" t="s">
        <v>5</v>
      </c>
      <c r="N569" s="37"/>
      <c r="O569" s="148"/>
      <c r="P569" s="126"/>
      <c r="Q569" s="126"/>
      <c r="R569" s="126"/>
      <c r="S569" s="126" t="s">
        <v>1</v>
      </c>
      <c r="T569" s="126"/>
      <c r="U569" s="126"/>
      <c r="V569" s="126"/>
      <c r="W569" s="126" t="s">
        <v>1</v>
      </c>
      <c r="X569" s="126"/>
      <c r="Y569" s="126"/>
      <c r="Z569" s="126"/>
      <c r="AA569" s="126"/>
      <c r="AB569" s="126"/>
      <c r="AC569" s="126" t="s">
        <v>1</v>
      </c>
      <c r="AD569" s="126"/>
      <c r="AE569" s="126"/>
      <c r="AF569" s="126"/>
      <c r="AG569" s="126"/>
      <c r="AH569" s="126"/>
      <c r="AI569" s="126" t="s">
        <v>3634</v>
      </c>
    </row>
    <row r="570" spans="1:35" s="19" customFormat="1" ht="76.5" customHeight="1">
      <c r="A570" s="87" t="s">
        <v>2087</v>
      </c>
      <c r="B570" s="153" t="s">
        <v>1640</v>
      </c>
      <c r="C570" s="153" t="s">
        <v>97</v>
      </c>
      <c r="D570" s="155" t="s">
        <v>97</v>
      </c>
      <c r="E570" s="170" t="s">
        <v>1642</v>
      </c>
      <c r="F570" s="156" t="s">
        <v>2486</v>
      </c>
      <c r="G570" s="156"/>
      <c r="H570" s="167" t="s">
        <v>1641</v>
      </c>
      <c r="I570" s="37" t="s">
        <v>1858</v>
      </c>
      <c r="J570" s="37" t="s">
        <v>1843</v>
      </c>
      <c r="K570" s="37" t="s">
        <v>1844</v>
      </c>
      <c r="L570" s="37" t="s">
        <v>1882</v>
      </c>
      <c r="M570" s="37" t="s">
        <v>1717</v>
      </c>
      <c r="N570" s="37"/>
      <c r="O570" s="148"/>
      <c r="P570" s="126"/>
      <c r="Q570" s="126"/>
      <c r="R570" s="126"/>
      <c r="S570" s="126"/>
      <c r="T570" s="126"/>
      <c r="U570" s="126"/>
      <c r="V570" s="126"/>
      <c r="W570" s="126"/>
      <c r="X570" s="126"/>
      <c r="Y570" s="126"/>
      <c r="Z570" s="126"/>
      <c r="AA570" s="126"/>
      <c r="AB570" s="126"/>
      <c r="AC570" s="126"/>
      <c r="AD570" s="126"/>
      <c r="AE570" s="126"/>
      <c r="AF570" s="126"/>
      <c r="AG570" s="126"/>
      <c r="AH570" s="126"/>
      <c r="AI570" s="126" t="s">
        <v>3634</v>
      </c>
    </row>
    <row r="571" spans="1:35" s="19" customFormat="1" ht="76.5" customHeight="1">
      <c r="A571" s="87" t="s">
        <v>2161</v>
      </c>
      <c r="B571" s="153" t="s">
        <v>2815</v>
      </c>
      <c r="C571" s="153" t="s">
        <v>97</v>
      </c>
      <c r="D571" s="155" t="s">
        <v>97</v>
      </c>
      <c r="E571" s="170" t="s">
        <v>1616</v>
      </c>
      <c r="F571" s="157"/>
      <c r="G571" s="157"/>
      <c r="H571" s="167" t="s">
        <v>2887</v>
      </c>
      <c r="I571" s="37" t="s">
        <v>1858</v>
      </c>
      <c r="J571" s="37" t="s">
        <v>97</v>
      </c>
      <c r="K571" s="37" t="s">
        <v>1861</v>
      </c>
      <c r="L571" s="37" t="s">
        <v>1882</v>
      </c>
      <c r="M571" s="37" t="s">
        <v>5</v>
      </c>
      <c r="N571" s="37"/>
      <c r="O571" s="148"/>
      <c r="P571" s="126"/>
      <c r="Q571" s="126"/>
      <c r="R571" s="126"/>
      <c r="S571" s="126"/>
      <c r="T571" s="126"/>
      <c r="U571" s="126"/>
      <c r="V571" s="126"/>
      <c r="W571" s="126"/>
      <c r="X571" s="126"/>
      <c r="Y571" s="126"/>
      <c r="Z571" s="126"/>
      <c r="AA571" s="126"/>
      <c r="AB571" s="126"/>
      <c r="AC571" s="126"/>
      <c r="AD571" s="126"/>
      <c r="AE571" s="126"/>
      <c r="AF571" s="126"/>
      <c r="AG571" s="126"/>
      <c r="AH571" s="126"/>
      <c r="AI571" s="126" t="s">
        <v>3634</v>
      </c>
    </row>
    <row r="572" spans="1:35" s="19" customFormat="1" ht="76.5" customHeight="1">
      <c r="A572" s="87" t="s">
        <v>2162</v>
      </c>
      <c r="B572" s="153" t="s">
        <v>1692</v>
      </c>
      <c r="C572" s="153" t="s">
        <v>97</v>
      </c>
      <c r="D572" s="153" t="s">
        <v>97</v>
      </c>
      <c r="E572" s="170" t="s">
        <v>3299</v>
      </c>
      <c r="F572" s="157"/>
      <c r="G572" s="157"/>
      <c r="H572" s="167" t="s">
        <v>1694</v>
      </c>
      <c r="I572" s="37" t="s">
        <v>1886</v>
      </c>
      <c r="J572" s="37" t="s">
        <v>97</v>
      </c>
      <c r="K572" s="37" t="s">
        <v>1844</v>
      </c>
      <c r="L572" s="37" t="s">
        <v>97</v>
      </c>
      <c r="M572" s="37" t="s">
        <v>6</v>
      </c>
      <c r="N572" s="37"/>
      <c r="O572" s="148"/>
      <c r="P572" s="126"/>
      <c r="Q572" s="126"/>
      <c r="R572" s="126"/>
      <c r="S572" s="126"/>
      <c r="T572" s="126"/>
      <c r="U572" s="126"/>
      <c r="V572" s="126"/>
      <c r="W572" s="126"/>
      <c r="X572" s="126"/>
      <c r="Y572" s="126"/>
      <c r="Z572" s="126" t="s">
        <v>1</v>
      </c>
      <c r="AA572" s="126"/>
      <c r="AB572" s="126"/>
      <c r="AC572" s="126"/>
      <c r="AD572" s="126"/>
      <c r="AE572" s="126"/>
      <c r="AF572" s="126"/>
      <c r="AG572" s="126"/>
      <c r="AH572" s="126"/>
      <c r="AI572" s="126" t="s">
        <v>3634</v>
      </c>
    </row>
    <row r="573" spans="1:35" s="19" customFormat="1" ht="76.5" customHeight="1">
      <c r="A573" s="87" t="s">
        <v>2163</v>
      </c>
      <c r="B573" s="153" t="s">
        <v>2746</v>
      </c>
      <c r="C573" s="153" t="s">
        <v>97</v>
      </c>
      <c r="D573" s="153" t="s">
        <v>97</v>
      </c>
      <c r="E573" s="170" t="s">
        <v>1652</v>
      </c>
      <c r="F573" s="157"/>
      <c r="G573" s="157"/>
      <c r="H573" s="167" t="s">
        <v>3300</v>
      </c>
      <c r="I573" s="37" t="s">
        <v>1846</v>
      </c>
      <c r="J573" s="37" t="s">
        <v>1853</v>
      </c>
      <c r="K573" s="37" t="s">
        <v>1844</v>
      </c>
      <c r="L573" s="37" t="s">
        <v>2298</v>
      </c>
      <c r="M573" s="37" t="s">
        <v>323</v>
      </c>
      <c r="N573" s="37"/>
      <c r="O573" s="148"/>
      <c r="P573" s="126"/>
      <c r="Q573" s="126"/>
      <c r="R573" s="126"/>
      <c r="S573" s="126"/>
      <c r="T573" s="126"/>
      <c r="U573" s="126"/>
      <c r="V573" s="126"/>
      <c r="W573" s="126"/>
      <c r="X573" s="126"/>
      <c r="Y573" s="126"/>
      <c r="Z573" s="126"/>
      <c r="AA573" s="126"/>
      <c r="AB573" s="126"/>
      <c r="AC573" s="126"/>
      <c r="AD573" s="126"/>
      <c r="AE573" s="126"/>
      <c r="AF573" s="126"/>
      <c r="AG573" s="126"/>
      <c r="AH573" s="126"/>
      <c r="AI573" s="126" t="s">
        <v>3634</v>
      </c>
    </row>
    <row r="574" spans="1:35" s="19" customFormat="1" ht="76.5" customHeight="1">
      <c r="A574" s="193" t="s">
        <v>2164</v>
      </c>
      <c r="B574" s="191" t="s">
        <v>3173</v>
      </c>
      <c r="C574" s="191" t="s">
        <v>97</v>
      </c>
      <c r="D574" s="191" t="s">
        <v>97</v>
      </c>
      <c r="E574" s="178" t="s">
        <v>1652</v>
      </c>
      <c r="F574" s="175" t="s">
        <v>2768</v>
      </c>
      <c r="G574" s="175"/>
      <c r="H574" s="179" t="s">
        <v>3174</v>
      </c>
      <c r="I574" s="126" t="s">
        <v>2899</v>
      </c>
      <c r="J574" s="126" t="s">
        <v>1855</v>
      </c>
      <c r="K574" s="126" t="s">
        <v>1849</v>
      </c>
      <c r="L574" s="37" t="s">
        <v>1850</v>
      </c>
      <c r="M574" s="126" t="s">
        <v>3226</v>
      </c>
      <c r="N574" s="37"/>
      <c r="O574" s="148"/>
      <c r="P574" s="126"/>
      <c r="Q574" s="126"/>
      <c r="R574" s="126"/>
      <c r="S574" s="126"/>
      <c r="T574" s="126"/>
      <c r="U574" s="126"/>
      <c r="V574" s="126"/>
      <c r="W574" s="126" t="s">
        <v>1</v>
      </c>
      <c r="X574" s="126" t="s">
        <v>2341</v>
      </c>
      <c r="Y574" s="126"/>
      <c r="Z574" s="126"/>
      <c r="AA574" s="126"/>
      <c r="AB574" s="126"/>
      <c r="AC574" s="126"/>
      <c r="AD574" s="126"/>
      <c r="AE574" s="126"/>
      <c r="AF574" s="126"/>
      <c r="AG574" s="126"/>
      <c r="AH574" s="126"/>
      <c r="AI574" s="126" t="s">
        <v>3634</v>
      </c>
    </row>
    <row r="575" spans="1:35" s="19" customFormat="1" ht="76.5" customHeight="1">
      <c r="A575" s="87" t="s">
        <v>2165</v>
      </c>
      <c r="B575" s="153" t="s">
        <v>3171</v>
      </c>
      <c r="C575" s="153" t="s">
        <v>97</v>
      </c>
      <c r="D575" s="153" t="s">
        <v>97</v>
      </c>
      <c r="E575" s="170" t="s">
        <v>1652</v>
      </c>
      <c r="F575" s="156" t="s">
        <v>2769</v>
      </c>
      <c r="G575" s="156"/>
      <c r="H575" s="167" t="s">
        <v>3172</v>
      </c>
      <c r="I575" s="37" t="s">
        <v>2899</v>
      </c>
      <c r="J575" s="37" t="s">
        <v>1855</v>
      </c>
      <c r="K575" s="37" t="s">
        <v>1849</v>
      </c>
      <c r="L575" s="37" t="s">
        <v>1850</v>
      </c>
      <c r="M575" s="37" t="s">
        <v>3226</v>
      </c>
      <c r="N575" s="37"/>
      <c r="O575" s="148"/>
      <c r="P575" s="126"/>
      <c r="Q575" s="126"/>
      <c r="R575" s="126"/>
      <c r="S575" s="126"/>
      <c r="T575" s="126"/>
      <c r="U575" s="126"/>
      <c r="V575" s="126"/>
      <c r="W575" s="126"/>
      <c r="X575" s="126" t="s">
        <v>2341</v>
      </c>
      <c r="Y575" s="126"/>
      <c r="Z575" s="126"/>
      <c r="AA575" s="126"/>
      <c r="AB575" s="126"/>
      <c r="AC575" s="126"/>
      <c r="AD575" s="126"/>
      <c r="AE575" s="126"/>
      <c r="AF575" s="126"/>
      <c r="AG575" s="126"/>
      <c r="AH575" s="126"/>
      <c r="AI575" s="126" t="s">
        <v>3634</v>
      </c>
    </row>
    <row r="576" spans="1:35" s="19" customFormat="1" ht="76.5" customHeight="1">
      <c r="A576" s="87" t="s">
        <v>2166</v>
      </c>
      <c r="B576" s="153" t="s">
        <v>1316</v>
      </c>
      <c r="C576" s="153" t="s">
        <v>97</v>
      </c>
      <c r="D576" s="153" t="s">
        <v>97</v>
      </c>
      <c r="E576" s="170" t="s">
        <v>1616</v>
      </c>
      <c r="F576" s="156"/>
      <c r="G576" s="156"/>
      <c r="H576" s="167" t="s">
        <v>1735</v>
      </c>
      <c r="I576" s="37" t="s">
        <v>1876</v>
      </c>
      <c r="J576" s="37" t="s">
        <v>97</v>
      </c>
      <c r="K576" s="37" t="s">
        <v>1849</v>
      </c>
      <c r="L576" s="37" t="s">
        <v>1854</v>
      </c>
      <c r="M576" s="37" t="s">
        <v>5</v>
      </c>
      <c r="N576" s="37"/>
      <c r="O576" s="148"/>
      <c r="P576" s="126"/>
      <c r="Q576" s="126"/>
      <c r="R576" s="126"/>
      <c r="S576" s="126"/>
      <c r="T576" s="126"/>
      <c r="U576" s="126"/>
      <c r="V576" s="126"/>
      <c r="W576" s="126"/>
      <c r="X576" s="126"/>
      <c r="Y576" s="126"/>
      <c r="Z576" s="126"/>
      <c r="AA576" s="126"/>
      <c r="AB576" s="126"/>
      <c r="AC576" s="126"/>
      <c r="AD576" s="126"/>
      <c r="AE576" s="126"/>
      <c r="AF576" s="126"/>
      <c r="AG576" s="126"/>
      <c r="AH576" s="126"/>
      <c r="AI576" s="126" t="s">
        <v>3634</v>
      </c>
    </row>
    <row r="577" spans="1:35" s="19" customFormat="1" ht="76.5" customHeight="1">
      <c r="A577" s="87" t="s">
        <v>383</v>
      </c>
      <c r="B577" s="153" t="s">
        <v>2737</v>
      </c>
      <c r="C577" s="153" t="s">
        <v>97</v>
      </c>
      <c r="D577" s="155" t="s">
        <v>97</v>
      </c>
      <c r="E577" s="170" t="s">
        <v>2773</v>
      </c>
      <c r="F577" s="159" t="s">
        <v>2771</v>
      </c>
      <c r="G577" s="159" t="s">
        <v>3947</v>
      </c>
      <c r="H577" s="167" t="s">
        <v>2766</v>
      </c>
      <c r="I577" s="37" t="s">
        <v>1846</v>
      </c>
      <c r="J577" s="37" t="s">
        <v>1852</v>
      </c>
      <c r="K577" s="37" t="s">
        <v>1844</v>
      </c>
      <c r="L577" s="37" t="s">
        <v>1882</v>
      </c>
      <c r="M577" s="37" t="s">
        <v>323</v>
      </c>
      <c r="N577" s="37"/>
      <c r="O577" s="148"/>
      <c r="P577" s="126"/>
      <c r="Q577" s="126"/>
      <c r="R577" s="126"/>
      <c r="S577" s="126" t="s">
        <v>1</v>
      </c>
      <c r="T577" s="126"/>
      <c r="U577" s="126"/>
      <c r="V577" s="126"/>
      <c r="W577" s="126" t="s">
        <v>1</v>
      </c>
      <c r="X577" s="126"/>
      <c r="Y577" s="126"/>
      <c r="Z577" s="126"/>
      <c r="AA577" s="126"/>
      <c r="AB577" s="126"/>
      <c r="AC577" s="126"/>
      <c r="AD577" s="126"/>
      <c r="AE577" s="126"/>
      <c r="AF577" s="126"/>
      <c r="AG577" s="126"/>
      <c r="AH577" s="126"/>
      <c r="AI577" s="126" t="s">
        <v>1</v>
      </c>
    </row>
    <row r="578" spans="1:35" s="19" customFormat="1" ht="76.5" customHeight="1">
      <c r="A578" s="87" t="s">
        <v>2167</v>
      </c>
      <c r="B578" s="153" t="s">
        <v>1794</v>
      </c>
      <c r="C578" s="153" t="s">
        <v>97</v>
      </c>
      <c r="D578" s="153" t="s">
        <v>97</v>
      </c>
      <c r="E578" s="170" t="s">
        <v>1925</v>
      </c>
      <c r="F578" s="156"/>
      <c r="G578" s="156"/>
      <c r="H578" s="167" t="s">
        <v>1759</v>
      </c>
      <c r="I578" s="37" t="s">
        <v>97</v>
      </c>
      <c r="J578" s="37" t="s">
        <v>97</v>
      </c>
      <c r="K578" s="37" t="s">
        <v>1847</v>
      </c>
      <c r="L578" s="37" t="s">
        <v>1882</v>
      </c>
      <c r="M578" s="37" t="s">
        <v>6</v>
      </c>
      <c r="N578" s="37"/>
      <c r="O578" s="148"/>
      <c r="P578" s="126"/>
      <c r="Q578" s="126"/>
      <c r="R578" s="126"/>
      <c r="S578" s="126"/>
      <c r="T578" s="126"/>
      <c r="U578" s="126"/>
      <c r="V578" s="126"/>
      <c r="W578" s="126"/>
      <c r="X578" s="126"/>
      <c r="Y578" s="126"/>
      <c r="Z578" s="126"/>
      <c r="AA578" s="126"/>
      <c r="AB578" s="126"/>
      <c r="AC578" s="126"/>
      <c r="AD578" s="126"/>
      <c r="AE578" s="126"/>
      <c r="AF578" s="126"/>
      <c r="AG578" s="126"/>
      <c r="AH578" s="126"/>
      <c r="AI578" s="126" t="s">
        <v>1</v>
      </c>
    </row>
    <row r="579" spans="1:35" s="19" customFormat="1" ht="76.5" customHeight="1">
      <c r="A579" s="87" t="s">
        <v>2168</v>
      </c>
      <c r="B579" s="153" t="s">
        <v>1317</v>
      </c>
      <c r="C579" s="153" t="s">
        <v>97</v>
      </c>
      <c r="D579" s="153" t="s">
        <v>97</v>
      </c>
      <c r="E579" s="170" t="s">
        <v>1616</v>
      </c>
      <c r="F579" s="156"/>
      <c r="G579" s="156"/>
      <c r="H579" s="167" t="s">
        <v>2000</v>
      </c>
      <c r="I579" s="37" t="s">
        <v>1876</v>
      </c>
      <c r="J579" s="37" t="s">
        <v>97</v>
      </c>
      <c r="K579" s="37" t="s">
        <v>1844</v>
      </c>
      <c r="L579" s="37" t="s">
        <v>1854</v>
      </c>
      <c r="M579" s="37" t="s">
        <v>1964</v>
      </c>
      <c r="N579" s="37"/>
      <c r="O579" s="148"/>
      <c r="P579" s="126"/>
      <c r="Q579" s="126"/>
      <c r="R579" s="126"/>
      <c r="S579" s="126"/>
      <c r="T579" s="37"/>
      <c r="U579" s="126" t="s">
        <v>3948</v>
      </c>
      <c r="V579" s="126"/>
      <c r="W579" s="126"/>
      <c r="X579" s="126"/>
      <c r="Y579" s="126"/>
      <c r="Z579" s="126"/>
      <c r="AA579" s="126"/>
      <c r="AB579" s="37"/>
      <c r="AC579" s="126"/>
      <c r="AD579" s="126"/>
      <c r="AE579" s="37"/>
      <c r="AF579" s="126"/>
      <c r="AG579" s="126"/>
      <c r="AH579" s="37"/>
      <c r="AI579" s="37" t="s">
        <v>3634</v>
      </c>
    </row>
    <row r="580" spans="1:35" s="19" customFormat="1" ht="76.5" customHeight="1">
      <c r="A580" s="87" t="s">
        <v>2169</v>
      </c>
      <c r="B580" s="153" t="s">
        <v>1266</v>
      </c>
      <c r="C580" s="153" t="s">
        <v>97</v>
      </c>
      <c r="D580" s="153" t="s">
        <v>97</v>
      </c>
      <c r="E580" s="170" t="s">
        <v>1905</v>
      </c>
      <c r="F580" s="156"/>
      <c r="G580" s="156"/>
      <c r="H580" s="167" t="s">
        <v>1741</v>
      </c>
      <c r="I580" s="37" t="s">
        <v>1846</v>
      </c>
      <c r="J580" s="37" t="s">
        <v>1848</v>
      </c>
      <c r="K580" s="37" t="s">
        <v>1844</v>
      </c>
      <c r="L580" s="37" t="s">
        <v>1850</v>
      </c>
      <c r="M580" s="37" t="s">
        <v>5</v>
      </c>
      <c r="N580" s="37"/>
      <c r="O580" s="148"/>
      <c r="P580" s="126"/>
      <c r="Q580" s="126"/>
      <c r="R580" s="126"/>
      <c r="S580" s="126"/>
      <c r="T580" s="126"/>
      <c r="U580" s="126"/>
      <c r="V580" s="126"/>
      <c r="W580" s="126"/>
      <c r="X580" s="126"/>
      <c r="Y580" s="126"/>
      <c r="Z580" s="126"/>
      <c r="AA580" s="126"/>
      <c r="AB580" s="126"/>
      <c r="AC580" s="126"/>
      <c r="AD580" s="126"/>
      <c r="AE580" s="126"/>
      <c r="AF580" s="126"/>
      <c r="AG580" s="126"/>
      <c r="AH580" s="126"/>
      <c r="AI580" s="126" t="s">
        <v>3634</v>
      </c>
    </row>
    <row r="581" spans="1:35" s="19" customFormat="1" ht="76.5" customHeight="1">
      <c r="A581" s="87" t="s">
        <v>2170</v>
      </c>
      <c r="B581" s="153" t="s">
        <v>692</v>
      </c>
      <c r="C581" s="153" t="s">
        <v>97</v>
      </c>
      <c r="D581" s="153" t="s">
        <v>97</v>
      </c>
      <c r="E581" s="170" t="s">
        <v>1933</v>
      </c>
      <c r="F581" s="156"/>
      <c r="G581" s="156"/>
      <c r="H581" s="167" t="s">
        <v>1578</v>
      </c>
      <c r="I581" s="37" t="s">
        <v>1876</v>
      </c>
      <c r="J581" s="37" t="s">
        <v>97</v>
      </c>
      <c r="K581" s="37" t="s">
        <v>1847</v>
      </c>
      <c r="L581" s="37" t="s">
        <v>97</v>
      </c>
      <c r="M581" s="37" t="s">
        <v>6</v>
      </c>
      <c r="N581" s="37"/>
      <c r="O581" s="148"/>
      <c r="P581" s="126"/>
      <c r="Q581" s="126"/>
      <c r="R581" s="126"/>
      <c r="S581" s="126"/>
      <c r="T581" s="37"/>
      <c r="U581" s="126" t="s">
        <v>3949</v>
      </c>
      <c r="V581" s="126"/>
      <c r="W581" s="126"/>
      <c r="X581" s="126"/>
      <c r="Y581" s="126"/>
      <c r="Z581" s="126"/>
      <c r="AA581" s="126"/>
      <c r="AB581" s="37"/>
      <c r="AC581" s="126"/>
      <c r="AD581" s="126"/>
      <c r="AE581" s="37"/>
      <c r="AF581" s="126"/>
      <c r="AG581" s="126"/>
      <c r="AH581" s="37"/>
      <c r="AI581" s="37" t="s">
        <v>3634</v>
      </c>
    </row>
    <row r="582" spans="1:35" s="19" customFormat="1" ht="76.5" customHeight="1">
      <c r="A582" s="87" t="s">
        <v>2171</v>
      </c>
      <c r="B582" s="153" t="s">
        <v>3310</v>
      </c>
      <c r="C582" s="153" t="s">
        <v>97</v>
      </c>
      <c r="D582" s="153" t="s">
        <v>97</v>
      </c>
      <c r="E582" s="170" t="s">
        <v>1925</v>
      </c>
      <c r="F582" s="156"/>
      <c r="G582" s="156"/>
      <c r="H582" s="167" t="s">
        <v>1992</v>
      </c>
      <c r="I582" s="37" t="s">
        <v>1846</v>
      </c>
      <c r="J582" s="37" t="s">
        <v>97</v>
      </c>
      <c r="K582" s="37" t="s">
        <v>1844</v>
      </c>
      <c r="L582" s="37" t="s">
        <v>1854</v>
      </c>
      <c r="M582" s="37" t="s">
        <v>323</v>
      </c>
      <c r="N582" s="37"/>
      <c r="O582" s="148"/>
      <c r="P582" s="126"/>
      <c r="Q582" s="126"/>
      <c r="R582" s="126"/>
      <c r="S582" s="126"/>
      <c r="T582" s="126"/>
      <c r="U582" s="126"/>
      <c r="V582" s="126"/>
      <c r="W582" s="126"/>
      <c r="X582" s="126"/>
      <c r="Y582" s="126"/>
      <c r="Z582" s="126"/>
      <c r="AA582" s="126"/>
      <c r="AB582" s="126"/>
      <c r="AC582" s="126"/>
      <c r="AD582" s="126"/>
      <c r="AE582" s="126"/>
      <c r="AF582" s="126"/>
      <c r="AG582" s="126"/>
      <c r="AH582" s="126"/>
      <c r="AI582" s="126" t="s">
        <v>3634</v>
      </c>
    </row>
    <row r="583" spans="1:35" s="132" customFormat="1" ht="76.5" customHeight="1">
      <c r="A583" s="87" t="s">
        <v>2172</v>
      </c>
      <c r="B583" s="153" t="s">
        <v>2038</v>
      </c>
      <c r="C583" s="153" t="s">
        <v>97</v>
      </c>
      <c r="D583" s="153" t="s">
        <v>97</v>
      </c>
      <c r="E583" s="170" t="s">
        <v>1925</v>
      </c>
      <c r="F583" s="156"/>
      <c r="G583" s="156"/>
      <c r="H583" s="167" t="s">
        <v>1993</v>
      </c>
      <c r="I583" s="37" t="s">
        <v>1846</v>
      </c>
      <c r="J583" s="37" t="s">
        <v>97</v>
      </c>
      <c r="K583" s="37" t="s">
        <v>1844</v>
      </c>
      <c r="L583" s="37" t="s">
        <v>1854</v>
      </c>
      <c r="M583" s="37" t="s">
        <v>1717</v>
      </c>
      <c r="N583" s="37"/>
      <c r="O583" s="148"/>
      <c r="P583" s="126"/>
      <c r="Q583" s="126"/>
      <c r="R583" s="126"/>
      <c r="S583" s="126"/>
      <c r="T583" s="126"/>
      <c r="U583" s="126" t="s">
        <v>3950</v>
      </c>
      <c r="V583" s="126"/>
      <c r="W583" s="126"/>
      <c r="X583" s="126"/>
      <c r="Y583" s="126"/>
      <c r="Z583" s="126"/>
      <c r="AA583" s="126"/>
      <c r="AB583" s="126"/>
      <c r="AC583" s="126"/>
      <c r="AD583" s="126"/>
      <c r="AE583" s="126"/>
      <c r="AF583" s="126"/>
      <c r="AG583" s="126"/>
      <c r="AH583" s="126"/>
      <c r="AI583" s="126" t="s">
        <v>3634</v>
      </c>
    </row>
    <row r="584" spans="1:35" s="19" customFormat="1" ht="76.5" customHeight="1">
      <c r="A584" s="87" t="s">
        <v>2173</v>
      </c>
      <c r="B584" s="153" t="s">
        <v>3076</v>
      </c>
      <c r="C584" s="153" t="s">
        <v>97</v>
      </c>
      <c r="D584" s="153" t="s">
        <v>97</v>
      </c>
      <c r="E584" s="170" t="s">
        <v>1897</v>
      </c>
      <c r="F584" s="159" t="s">
        <v>2501</v>
      </c>
      <c r="G584" s="159"/>
      <c r="H584" s="167" t="s">
        <v>3311</v>
      </c>
      <c r="I584" s="37" t="s">
        <v>2899</v>
      </c>
      <c r="J584" s="37" t="s">
        <v>1860</v>
      </c>
      <c r="K584" s="37" t="s">
        <v>1849</v>
      </c>
      <c r="L584" s="37" t="s">
        <v>1850</v>
      </c>
      <c r="M584" s="37" t="s">
        <v>1717</v>
      </c>
      <c r="N584" s="37"/>
      <c r="O584" s="148"/>
      <c r="P584" s="126"/>
      <c r="Q584" s="126"/>
      <c r="R584" s="126"/>
      <c r="S584" s="126"/>
      <c r="T584" s="126"/>
      <c r="U584" s="126"/>
      <c r="V584" s="126"/>
      <c r="W584" s="126"/>
      <c r="X584" s="126"/>
      <c r="Y584" s="126"/>
      <c r="Z584" s="126"/>
      <c r="AA584" s="126"/>
      <c r="AB584" s="126"/>
      <c r="AC584" s="126"/>
      <c r="AD584" s="126"/>
      <c r="AE584" s="126"/>
      <c r="AF584" s="126"/>
      <c r="AG584" s="126"/>
      <c r="AH584" s="126"/>
      <c r="AI584" s="126" t="s">
        <v>3634</v>
      </c>
    </row>
    <row r="585" spans="1:35" s="19" customFormat="1" ht="76.5" customHeight="1">
      <c r="A585" s="87" t="s">
        <v>2174</v>
      </c>
      <c r="B585" s="153" t="s">
        <v>986</v>
      </c>
      <c r="C585" s="153" t="s">
        <v>97</v>
      </c>
      <c r="D585" s="153" t="s">
        <v>97</v>
      </c>
      <c r="E585" s="170" t="s">
        <v>1897</v>
      </c>
      <c r="F585" s="159" t="s">
        <v>2502</v>
      </c>
      <c r="G585" s="159"/>
      <c r="H585" s="167" t="s">
        <v>987</v>
      </c>
      <c r="I585" s="37" t="s">
        <v>2899</v>
      </c>
      <c r="J585" s="37" t="s">
        <v>1860</v>
      </c>
      <c r="K585" s="37" t="s">
        <v>1849</v>
      </c>
      <c r="L585" s="37" t="s">
        <v>1850</v>
      </c>
      <c r="M585" s="37" t="s">
        <v>1717</v>
      </c>
      <c r="N585" s="37"/>
      <c r="O585" s="148"/>
      <c r="P585" s="126"/>
      <c r="Q585" s="126"/>
      <c r="R585" s="126"/>
      <c r="S585" s="126"/>
      <c r="T585" s="126"/>
      <c r="U585" s="126"/>
      <c r="V585" s="126"/>
      <c r="W585" s="126" t="s">
        <v>1</v>
      </c>
      <c r="X585" s="126"/>
      <c r="Y585" s="126"/>
      <c r="Z585" s="126"/>
      <c r="AA585" s="126"/>
      <c r="AB585" s="126"/>
      <c r="AC585" s="126"/>
      <c r="AD585" s="126"/>
      <c r="AE585" s="126"/>
      <c r="AF585" s="126"/>
      <c r="AG585" s="126"/>
      <c r="AH585" s="126"/>
      <c r="AI585" s="126" t="s">
        <v>3634</v>
      </c>
    </row>
    <row r="586" spans="1:35" s="19" customFormat="1" ht="76.5" customHeight="1">
      <c r="A586" s="87" t="s">
        <v>2175</v>
      </c>
      <c r="B586" s="153" t="s">
        <v>934</v>
      </c>
      <c r="C586" s="153" t="s">
        <v>97</v>
      </c>
      <c r="D586" s="153" t="s">
        <v>97</v>
      </c>
      <c r="E586" s="170" t="s">
        <v>1900</v>
      </c>
      <c r="F586" s="159" t="s">
        <v>2506</v>
      </c>
      <c r="G586" s="159"/>
      <c r="H586" s="167" t="s">
        <v>935</v>
      </c>
      <c r="I586" s="37" t="s">
        <v>2899</v>
      </c>
      <c r="J586" s="37" t="s">
        <v>1860</v>
      </c>
      <c r="K586" s="37" t="s">
        <v>1847</v>
      </c>
      <c r="L586" s="37" t="s">
        <v>1850</v>
      </c>
      <c r="M586" s="37" t="s">
        <v>6</v>
      </c>
      <c r="N586" s="37"/>
      <c r="O586" s="148"/>
      <c r="P586" s="126"/>
      <c r="Q586" s="126"/>
      <c r="R586" s="126"/>
      <c r="S586" s="126"/>
      <c r="T586" s="126"/>
      <c r="U586" s="126"/>
      <c r="V586" s="126"/>
      <c r="W586" s="126" t="s">
        <v>1</v>
      </c>
      <c r="X586" s="126"/>
      <c r="Y586" s="126"/>
      <c r="Z586" s="126"/>
      <c r="AA586" s="126"/>
      <c r="AB586" s="126"/>
      <c r="AC586" s="126"/>
      <c r="AD586" s="126"/>
      <c r="AE586" s="126"/>
      <c r="AF586" s="126"/>
      <c r="AG586" s="126"/>
      <c r="AH586" s="126"/>
      <c r="AI586" s="126" t="s">
        <v>3634</v>
      </c>
    </row>
    <row r="587" spans="1:35" s="19" customFormat="1" ht="76.5" customHeight="1">
      <c r="A587" s="87" t="s">
        <v>2825</v>
      </c>
      <c r="B587" s="153" t="s">
        <v>2816</v>
      </c>
      <c r="C587" s="153" t="s">
        <v>97</v>
      </c>
      <c r="D587" s="153" t="s">
        <v>97</v>
      </c>
      <c r="E587" s="170" t="s">
        <v>577</v>
      </c>
      <c r="F587" s="156"/>
      <c r="G587" s="156"/>
      <c r="H587" s="167" t="s">
        <v>3312</v>
      </c>
      <c r="I587" s="37" t="s">
        <v>1874</v>
      </c>
      <c r="J587" s="37" t="s">
        <v>1859</v>
      </c>
      <c r="K587" s="37" t="s">
        <v>1849</v>
      </c>
      <c r="L587" s="37" t="s">
        <v>1850</v>
      </c>
      <c r="M587" s="37" t="s">
        <v>5</v>
      </c>
      <c r="N587" s="37"/>
      <c r="O587" s="148"/>
      <c r="P587" s="126"/>
      <c r="Q587" s="126"/>
      <c r="R587" s="126"/>
      <c r="S587" s="126"/>
      <c r="T587" s="126"/>
      <c r="U587" s="126"/>
      <c r="V587" s="126"/>
      <c r="W587" s="126"/>
      <c r="X587" s="126"/>
      <c r="Y587" s="126"/>
      <c r="Z587" s="126" t="s">
        <v>1</v>
      </c>
      <c r="AA587" s="126"/>
      <c r="AB587" s="126"/>
      <c r="AC587" s="126"/>
      <c r="AD587" s="126"/>
      <c r="AE587" s="126"/>
      <c r="AF587" s="126"/>
      <c r="AG587" s="126"/>
      <c r="AH587" s="126"/>
      <c r="AI587" s="126" t="s">
        <v>3634</v>
      </c>
    </row>
    <row r="588" spans="1:35" s="19" customFormat="1" ht="76.5" customHeight="1">
      <c r="A588" s="87" t="s">
        <v>384</v>
      </c>
      <c r="B588" s="153" t="s">
        <v>2753</v>
      </c>
      <c r="C588" s="153" t="s">
        <v>97</v>
      </c>
      <c r="D588" s="155" t="s">
        <v>97</v>
      </c>
      <c r="E588" s="170" t="s">
        <v>3008</v>
      </c>
      <c r="F588" s="159"/>
      <c r="G588" s="159"/>
      <c r="H588" s="167" t="s">
        <v>3313</v>
      </c>
      <c r="I588" s="37" t="s">
        <v>1842</v>
      </c>
      <c r="J588" s="37" t="s">
        <v>1852</v>
      </c>
      <c r="K588" s="37" t="s">
        <v>1844</v>
      </c>
      <c r="L588" s="37" t="s">
        <v>1850</v>
      </c>
      <c r="M588" s="37" t="s">
        <v>1717</v>
      </c>
      <c r="N588" s="37"/>
      <c r="O588" s="148"/>
      <c r="P588" s="126"/>
      <c r="Q588" s="126"/>
      <c r="R588" s="126"/>
      <c r="S588" s="126"/>
      <c r="T588" s="126"/>
      <c r="U588" s="126"/>
      <c r="V588" s="126"/>
      <c r="W588" s="126"/>
      <c r="X588" s="126"/>
      <c r="Y588" s="126"/>
      <c r="Z588" s="126"/>
      <c r="AA588" s="126"/>
      <c r="AB588" s="126"/>
      <c r="AC588" s="126" t="s">
        <v>1</v>
      </c>
      <c r="AD588" s="126"/>
      <c r="AE588" s="126"/>
      <c r="AF588" s="126"/>
      <c r="AG588" s="126"/>
      <c r="AH588" s="126"/>
      <c r="AI588" s="126" t="s">
        <v>3634</v>
      </c>
    </row>
    <row r="589" spans="1:35" s="19" customFormat="1" ht="76.5" customHeight="1">
      <c r="A589" s="87" t="s">
        <v>2826</v>
      </c>
      <c r="B589" s="153" t="s">
        <v>2294</v>
      </c>
      <c r="C589" s="153" t="s">
        <v>97</v>
      </c>
      <c r="D589" s="155" t="s">
        <v>97</v>
      </c>
      <c r="E589" s="170" t="s">
        <v>3951</v>
      </c>
      <c r="F589" s="159" t="s">
        <v>2510</v>
      </c>
      <c r="G589" s="159" t="s">
        <v>3952</v>
      </c>
      <c r="H589" s="167" t="s">
        <v>1456</v>
      </c>
      <c r="I589" s="37" t="s">
        <v>2905</v>
      </c>
      <c r="J589" s="37" t="s">
        <v>2986</v>
      </c>
      <c r="K589" s="37" t="s">
        <v>1849</v>
      </c>
      <c r="L589" s="37" t="s">
        <v>1845</v>
      </c>
      <c r="M589" s="37" t="s">
        <v>5</v>
      </c>
      <c r="N589" s="37"/>
      <c r="O589" s="148"/>
      <c r="P589" s="126"/>
      <c r="Q589" s="126"/>
      <c r="R589" s="126"/>
      <c r="S589" s="126" t="s">
        <v>1</v>
      </c>
      <c r="T589" s="126"/>
      <c r="U589" s="126"/>
      <c r="V589" s="126"/>
      <c r="W589" s="126" t="s">
        <v>1</v>
      </c>
      <c r="X589" s="126"/>
      <c r="Y589" s="126"/>
      <c r="Z589" s="126"/>
      <c r="AA589" s="126"/>
      <c r="AB589" s="126"/>
      <c r="AC589" s="126"/>
      <c r="AD589" s="126"/>
      <c r="AE589" s="126"/>
      <c r="AF589" s="126"/>
      <c r="AG589" s="126"/>
      <c r="AH589" s="126"/>
      <c r="AI589" s="126" t="s">
        <v>3634</v>
      </c>
    </row>
    <row r="590" spans="1:35" s="19" customFormat="1" ht="76.5" customHeight="1">
      <c r="A590" s="87" t="s">
        <v>2827</v>
      </c>
      <c r="B590" s="153" t="s">
        <v>1683</v>
      </c>
      <c r="C590" s="153" t="s">
        <v>97</v>
      </c>
      <c r="D590" s="153" t="s">
        <v>97</v>
      </c>
      <c r="E590" s="170" t="s">
        <v>1925</v>
      </c>
      <c r="F590" s="156"/>
      <c r="G590" s="156"/>
      <c r="H590" s="167" t="s">
        <v>3319</v>
      </c>
      <c r="I590" s="37" t="s">
        <v>1846</v>
      </c>
      <c r="J590" s="37" t="s">
        <v>1848</v>
      </c>
      <c r="K590" s="37" t="s">
        <v>1849</v>
      </c>
      <c r="L590" s="37" t="s">
        <v>1850</v>
      </c>
      <c r="M590" s="37" t="s">
        <v>1717</v>
      </c>
      <c r="N590" s="37"/>
      <c r="O590" s="148"/>
      <c r="P590" s="126"/>
      <c r="Q590" s="126"/>
      <c r="R590" s="126"/>
      <c r="S590" s="126"/>
      <c r="T590" s="126"/>
      <c r="U590" s="126"/>
      <c r="V590" s="126"/>
      <c r="W590" s="126"/>
      <c r="X590" s="126"/>
      <c r="Y590" s="126"/>
      <c r="Z590" s="126"/>
      <c r="AA590" s="126"/>
      <c r="AB590" s="126"/>
      <c r="AC590" s="126"/>
      <c r="AD590" s="126"/>
      <c r="AE590" s="126"/>
      <c r="AF590" s="126"/>
      <c r="AG590" s="126"/>
      <c r="AH590" s="126"/>
      <c r="AI590" s="126" t="s">
        <v>3634</v>
      </c>
    </row>
    <row r="591" spans="1:35" s="19" customFormat="1" ht="76.5" customHeight="1">
      <c r="A591" s="87" t="s">
        <v>2828</v>
      </c>
      <c r="B591" s="153" t="s">
        <v>2274</v>
      </c>
      <c r="C591" s="153" t="s">
        <v>97</v>
      </c>
      <c r="D591" s="153" t="s">
        <v>97</v>
      </c>
      <c r="E591" s="170" t="s">
        <v>577</v>
      </c>
      <c r="F591" s="156"/>
      <c r="G591" s="156"/>
      <c r="H591" s="167" t="s">
        <v>1465</v>
      </c>
      <c r="I591" s="37" t="s">
        <v>1874</v>
      </c>
      <c r="J591" s="37" t="s">
        <v>1859</v>
      </c>
      <c r="K591" s="37" t="s">
        <v>1849</v>
      </c>
      <c r="L591" s="37" t="s">
        <v>1850</v>
      </c>
      <c r="M591" s="37" t="s">
        <v>5</v>
      </c>
      <c r="N591" s="37"/>
      <c r="O591" s="148"/>
      <c r="P591" s="126"/>
      <c r="Q591" s="126"/>
      <c r="R591" s="126"/>
      <c r="S591" s="126"/>
      <c r="T591" s="126" t="s">
        <v>1</v>
      </c>
      <c r="U591" s="126"/>
      <c r="V591" s="126"/>
      <c r="W591" s="126"/>
      <c r="X591" s="126"/>
      <c r="Y591" s="126"/>
      <c r="Z591" s="126"/>
      <c r="AA591" s="126"/>
      <c r="AB591" s="126"/>
      <c r="AC591" s="126"/>
      <c r="AD591" s="126"/>
      <c r="AE591" s="126"/>
      <c r="AF591" s="126"/>
      <c r="AG591" s="126"/>
      <c r="AH591" s="126"/>
      <c r="AI591" s="126" t="s">
        <v>3634</v>
      </c>
    </row>
    <row r="592" spans="1:35" s="19" customFormat="1" ht="76.5" customHeight="1">
      <c r="A592" s="87" t="s">
        <v>2829</v>
      </c>
      <c r="B592" s="153" t="s">
        <v>1645</v>
      </c>
      <c r="C592" s="153" t="s">
        <v>97</v>
      </c>
      <c r="D592" s="155" t="s">
        <v>97</v>
      </c>
      <c r="E592" s="170" t="s">
        <v>2777</v>
      </c>
      <c r="F592" s="156" t="s">
        <v>2515</v>
      </c>
      <c r="G592" s="156"/>
      <c r="H592" s="167" t="s">
        <v>1646</v>
      </c>
      <c r="I592" s="37" t="s">
        <v>1846</v>
      </c>
      <c r="J592" s="37" t="s">
        <v>1872</v>
      </c>
      <c r="K592" s="37" t="s">
        <v>1849</v>
      </c>
      <c r="L592" s="37" t="s">
        <v>1850</v>
      </c>
      <c r="M592" s="37" t="s">
        <v>323</v>
      </c>
      <c r="N592" s="37"/>
      <c r="O592" s="148"/>
      <c r="P592" s="126"/>
      <c r="Q592" s="126"/>
      <c r="R592" s="126"/>
      <c r="S592" s="126"/>
      <c r="T592" s="126"/>
      <c r="U592" s="126"/>
      <c r="V592" s="126"/>
      <c r="W592" s="126" t="s">
        <v>1</v>
      </c>
      <c r="X592" s="126"/>
      <c r="Y592" s="126"/>
      <c r="Z592" s="126"/>
      <c r="AA592" s="126"/>
      <c r="AB592" s="126"/>
      <c r="AC592" s="126"/>
      <c r="AD592" s="126"/>
      <c r="AE592" s="126"/>
      <c r="AF592" s="126"/>
      <c r="AG592" s="126"/>
      <c r="AH592" s="126"/>
      <c r="AI592" s="126" t="s">
        <v>3634</v>
      </c>
    </row>
    <row r="593" spans="1:35" s="19" customFormat="1" ht="76.5" customHeight="1">
      <c r="A593" s="87" t="s">
        <v>2830</v>
      </c>
      <c r="B593" s="153" t="s">
        <v>2022</v>
      </c>
      <c r="C593" s="153" t="s">
        <v>97</v>
      </c>
      <c r="D593" s="153" t="s">
        <v>97</v>
      </c>
      <c r="E593" s="170" t="s">
        <v>1616</v>
      </c>
      <c r="F593" s="176" t="s">
        <v>2516</v>
      </c>
      <c r="G593" s="176" t="s">
        <v>3953</v>
      </c>
      <c r="H593" s="179" t="s">
        <v>1457</v>
      </c>
      <c r="I593" s="37" t="s">
        <v>1894</v>
      </c>
      <c r="J593" s="37" t="s">
        <v>97</v>
      </c>
      <c r="K593" s="37" t="s">
        <v>1844</v>
      </c>
      <c r="L593" s="37" t="s">
        <v>1882</v>
      </c>
      <c r="M593" s="37" t="s">
        <v>323</v>
      </c>
      <c r="N593" s="37"/>
      <c r="O593" s="148"/>
      <c r="P593" s="126"/>
      <c r="Q593" s="126"/>
      <c r="R593" s="126"/>
      <c r="S593" s="126" t="s">
        <v>1</v>
      </c>
      <c r="T593" s="126"/>
      <c r="U593" s="126"/>
      <c r="V593" s="126"/>
      <c r="W593" s="126" t="s">
        <v>1</v>
      </c>
      <c r="X593" s="126"/>
      <c r="Y593" s="126"/>
      <c r="Z593" s="126"/>
      <c r="AA593" s="126"/>
      <c r="AB593" s="126"/>
      <c r="AC593" s="126"/>
      <c r="AD593" s="126"/>
      <c r="AE593" s="126"/>
      <c r="AF593" s="126"/>
      <c r="AG593" s="126"/>
      <c r="AH593" s="126"/>
      <c r="AI593" s="126" t="s">
        <v>3634</v>
      </c>
    </row>
    <row r="594" spans="1:35" s="19" customFormat="1" ht="76.5" customHeight="1">
      <c r="A594" s="87" t="s">
        <v>2831</v>
      </c>
      <c r="B594" s="153" t="s">
        <v>299</v>
      </c>
      <c r="C594" s="153" t="s">
        <v>97</v>
      </c>
      <c r="D594" s="155" t="s">
        <v>97</v>
      </c>
      <c r="E594" s="178" t="s">
        <v>1652</v>
      </c>
      <c r="F594" s="176"/>
      <c r="G594" s="176"/>
      <c r="H594" s="179" t="s">
        <v>3320</v>
      </c>
      <c r="I594" s="37" t="s">
        <v>2905</v>
      </c>
      <c r="J594" s="37" t="s">
        <v>1852</v>
      </c>
      <c r="K594" s="37" t="s">
        <v>1844</v>
      </c>
      <c r="L594" s="37" t="s">
        <v>1850</v>
      </c>
      <c r="M594" s="126" t="s">
        <v>1717</v>
      </c>
      <c r="N594" s="37" t="s">
        <v>1</v>
      </c>
      <c r="O594" s="148"/>
      <c r="P594" s="126"/>
      <c r="Q594" s="126"/>
      <c r="R594" s="126"/>
      <c r="S594" s="126"/>
      <c r="T594" s="126"/>
      <c r="U594" s="126"/>
      <c r="V594" s="126"/>
      <c r="W594" s="126"/>
      <c r="X594" s="126"/>
      <c r="Y594" s="126"/>
      <c r="Z594" s="126"/>
      <c r="AA594" s="126"/>
      <c r="AB594" s="126"/>
      <c r="AC594" s="126"/>
      <c r="AD594" s="126"/>
      <c r="AE594" s="126" t="s">
        <v>3854</v>
      </c>
      <c r="AF594" s="126"/>
      <c r="AG594" s="126"/>
      <c r="AH594" s="126"/>
      <c r="AI594" s="126" t="s">
        <v>3634</v>
      </c>
    </row>
    <row r="595" spans="1:35" s="19" customFormat="1" ht="76.5" customHeight="1">
      <c r="A595" s="87" t="s">
        <v>2832</v>
      </c>
      <c r="B595" s="153" t="s">
        <v>2039</v>
      </c>
      <c r="C595" s="153" t="s">
        <v>97</v>
      </c>
      <c r="D595" s="155" t="s">
        <v>97</v>
      </c>
      <c r="E595" s="170" t="s">
        <v>1616</v>
      </c>
      <c r="F595" s="156"/>
      <c r="G595" s="156"/>
      <c r="H595" s="167" t="s">
        <v>1579</v>
      </c>
      <c r="I595" s="37" t="s">
        <v>1876</v>
      </c>
      <c r="J595" s="37" t="s">
        <v>97</v>
      </c>
      <c r="K595" s="37" t="s">
        <v>1849</v>
      </c>
      <c r="L595" s="37" t="s">
        <v>1854</v>
      </c>
      <c r="M595" s="37" t="s">
        <v>1963</v>
      </c>
      <c r="N595" s="37"/>
      <c r="O595" s="148"/>
      <c r="P595" s="126"/>
      <c r="Q595" s="126"/>
      <c r="R595" s="126"/>
      <c r="S595" s="126"/>
      <c r="T595" s="126"/>
      <c r="U595" s="126" t="s">
        <v>3954</v>
      </c>
      <c r="V595" s="126"/>
      <c r="W595" s="126"/>
      <c r="X595" s="126"/>
      <c r="Y595" s="126"/>
      <c r="Z595" s="126"/>
      <c r="AA595" s="126"/>
      <c r="AB595" s="126"/>
      <c r="AC595" s="126"/>
      <c r="AD595" s="126"/>
      <c r="AE595" s="126"/>
      <c r="AF595" s="126"/>
      <c r="AG595" s="126"/>
      <c r="AH595" s="126"/>
      <c r="AI595" s="126" t="s">
        <v>3634</v>
      </c>
    </row>
    <row r="596" spans="1:35" s="19" customFormat="1" ht="76.5" customHeight="1">
      <c r="A596" s="87" t="s">
        <v>2833</v>
      </c>
      <c r="B596" s="153" t="s">
        <v>2040</v>
      </c>
      <c r="C596" s="153" t="s">
        <v>97</v>
      </c>
      <c r="D596" s="154" t="s">
        <v>97</v>
      </c>
      <c r="E596" s="170" t="s">
        <v>1616</v>
      </c>
      <c r="F596" s="159"/>
      <c r="G596" s="159"/>
      <c r="H596" s="167" t="s">
        <v>1580</v>
      </c>
      <c r="I596" s="37" t="s">
        <v>1876</v>
      </c>
      <c r="J596" s="37" t="s">
        <v>97</v>
      </c>
      <c r="K596" s="37" t="s">
        <v>1849</v>
      </c>
      <c r="L596" s="37" t="s">
        <v>1854</v>
      </c>
      <c r="M596" s="37" t="s">
        <v>1963</v>
      </c>
      <c r="N596" s="37"/>
      <c r="O596" s="148"/>
      <c r="P596" s="126"/>
      <c r="Q596" s="126"/>
      <c r="R596" s="126"/>
      <c r="S596" s="126"/>
      <c r="T596" s="126"/>
      <c r="U596" s="126" t="s">
        <v>3955</v>
      </c>
      <c r="V596" s="126"/>
      <c r="W596" s="126"/>
      <c r="X596" s="126"/>
      <c r="Y596" s="126"/>
      <c r="Z596" s="126"/>
      <c r="AA596" s="126"/>
      <c r="AB596" s="126"/>
      <c r="AC596" s="126"/>
      <c r="AD596" s="126"/>
      <c r="AE596" s="126"/>
      <c r="AF596" s="126"/>
      <c r="AG596" s="126"/>
      <c r="AH596" s="126"/>
      <c r="AI596" s="126" t="s">
        <v>3634</v>
      </c>
    </row>
    <row r="597" spans="1:35" s="19" customFormat="1" ht="76.5" customHeight="1">
      <c r="A597" s="87" t="s">
        <v>2834</v>
      </c>
      <c r="B597" s="153" t="s">
        <v>160</v>
      </c>
      <c r="C597" s="153" t="s">
        <v>97</v>
      </c>
      <c r="D597" s="153" t="s">
        <v>97</v>
      </c>
      <c r="E597" s="170" t="s">
        <v>1616</v>
      </c>
      <c r="F597" s="159"/>
      <c r="G597" s="159"/>
      <c r="H597" s="167" t="s">
        <v>1458</v>
      </c>
      <c r="I597" s="37" t="s">
        <v>1886</v>
      </c>
      <c r="J597" s="37" t="s">
        <v>97</v>
      </c>
      <c r="K597" s="37" t="s">
        <v>1849</v>
      </c>
      <c r="L597" s="37" t="s">
        <v>1854</v>
      </c>
      <c r="M597" s="37" t="s">
        <v>6</v>
      </c>
      <c r="N597" s="37"/>
      <c r="O597" s="148"/>
      <c r="P597" s="126"/>
      <c r="Q597" s="126"/>
      <c r="R597" s="126"/>
      <c r="S597" s="126"/>
      <c r="T597" s="126"/>
      <c r="U597" s="126"/>
      <c r="V597" s="126"/>
      <c r="W597" s="126"/>
      <c r="X597" s="126"/>
      <c r="Y597" s="126"/>
      <c r="Z597" s="126"/>
      <c r="AA597" s="126"/>
      <c r="AB597" s="126"/>
      <c r="AC597" s="126"/>
      <c r="AD597" s="126"/>
      <c r="AE597" s="126"/>
      <c r="AF597" s="126"/>
      <c r="AG597" s="126"/>
      <c r="AH597" s="126"/>
      <c r="AI597" s="126" t="s">
        <v>3634</v>
      </c>
    </row>
    <row r="598" spans="1:35" s="19" customFormat="1" ht="76.5" customHeight="1">
      <c r="A598" s="87" t="s">
        <v>2835</v>
      </c>
      <c r="B598" s="153" t="s">
        <v>2751</v>
      </c>
      <c r="C598" s="153" t="s">
        <v>97</v>
      </c>
      <c r="D598" s="153" t="s">
        <v>97</v>
      </c>
      <c r="E598" s="170" t="s">
        <v>3008</v>
      </c>
      <c r="F598" s="156"/>
      <c r="G598" s="156"/>
      <c r="H598" s="167" t="s">
        <v>2752</v>
      </c>
      <c r="I598" s="37" t="s">
        <v>1846</v>
      </c>
      <c r="J598" s="37" t="s">
        <v>1848</v>
      </c>
      <c r="K598" s="37" t="s">
        <v>1849</v>
      </c>
      <c r="L598" s="37" t="s">
        <v>1850</v>
      </c>
      <c r="M598" s="37" t="s">
        <v>1717</v>
      </c>
      <c r="N598" s="37" t="s">
        <v>1</v>
      </c>
      <c r="O598" s="148"/>
      <c r="P598" s="126"/>
      <c r="Q598" s="126"/>
      <c r="R598" s="126"/>
      <c r="S598" s="126"/>
      <c r="T598" s="37"/>
      <c r="U598" s="126"/>
      <c r="V598" s="126"/>
      <c r="W598" s="126"/>
      <c r="X598" s="126"/>
      <c r="Y598" s="126"/>
      <c r="Z598" s="126"/>
      <c r="AA598" s="126"/>
      <c r="AB598" s="37"/>
      <c r="AC598" s="126"/>
      <c r="AD598" s="126"/>
      <c r="AE598" s="37"/>
      <c r="AF598" s="126"/>
      <c r="AG598" s="126"/>
      <c r="AH598" s="37"/>
      <c r="AI598" s="37" t="s">
        <v>3634</v>
      </c>
    </row>
    <row r="599" spans="1:35" s="19" customFormat="1" ht="76.5" customHeight="1">
      <c r="A599" s="87" t="s">
        <v>385</v>
      </c>
      <c r="B599" s="153" t="s">
        <v>3175</v>
      </c>
      <c r="C599" s="153" t="s">
        <v>97</v>
      </c>
      <c r="D599" s="155" t="s">
        <v>97</v>
      </c>
      <c r="E599" s="170" t="s">
        <v>1899</v>
      </c>
      <c r="F599" s="159" t="s">
        <v>2536</v>
      </c>
      <c r="G599" s="159"/>
      <c r="H599" s="167" t="s">
        <v>3176</v>
      </c>
      <c r="I599" s="37" t="s">
        <v>1846</v>
      </c>
      <c r="J599" s="37" t="s">
        <v>1872</v>
      </c>
      <c r="K599" s="37" t="s">
        <v>1844</v>
      </c>
      <c r="L599" s="37" t="s">
        <v>1850</v>
      </c>
      <c r="M599" s="37" t="s">
        <v>1717</v>
      </c>
      <c r="N599" s="37"/>
      <c r="O599" s="148"/>
      <c r="P599" s="126"/>
      <c r="Q599" s="126"/>
      <c r="R599" s="126"/>
      <c r="S599" s="126"/>
      <c r="T599" s="126"/>
      <c r="U599" s="126"/>
      <c r="V599" s="126"/>
      <c r="W599" s="126" t="s">
        <v>1</v>
      </c>
      <c r="X599" s="126"/>
      <c r="Y599" s="126"/>
      <c r="Z599" s="126"/>
      <c r="AA599" s="126"/>
      <c r="AB599" s="126"/>
      <c r="AC599" s="126"/>
      <c r="AD599" s="126"/>
      <c r="AE599" s="126"/>
      <c r="AF599" s="126"/>
      <c r="AG599" s="126"/>
      <c r="AH599" s="126"/>
      <c r="AI599" s="126" t="s">
        <v>3634</v>
      </c>
    </row>
    <row r="600" spans="1:35" s="19" customFormat="1" ht="76.5" customHeight="1">
      <c r="A600" s="87" t="s">
        <v>2836</v>
      </c>
      <c r="B600" s="153" t="s">
        <v>922</v>
      </c>
      <c r="C600" s="153" t="s">
        <v>97</v>
      </c>
      <c r="D600" s="153" t="s">
        <v>97</v>
      </c>
      <c r="E600" s="170" t="s">
        <v>1899</v>
      </c>
      <c r="F600" s="159" t="s">
        <v>2532</v>
      </c>
      <c r="G600" s="159"/>
      <c r="H600" s="167" t="s">
        <v>923</v>
      </c>
      <c r="I600" s="37" t="s">
        <v>1846</v>
      </c>
      <c r="J600" s="37" t="s">
        <v>1872</v>
      </c>
      <c r="K600" s="37" t="s">
        <v>1844</v>
      </c>
      <c r="L600" s="37" t="s">
        <v>1850</v>
      </c>
      <c r="M600" s="126" t="s">
        <v>1717</v>
      </c>
      <c r="N600" s="37"/>
      <c r="O600" s="148"/>
      <c r="P600" s="126"/>
      <c r="Q600" s="126"/>
      <c r="R600" s="126"/>
      <c r="S600" s="126"/>
      <c r="T600" s="126"/>
      <c r="U600" s="126"/>
      <c r="V600" s="126"/>
      <c r="W600" s="126" t="s">
        <v>1</v>
      </c>
      <c r="X600" s="126"/>
      <c r="Y600" s="126"/>
      <c r="Z600" s="126"/>
      <c r="AA600" s="126"/>
      <c r="AB600" s="126"/>
      <c r="AC600" s="126"/>
      <c r="AD600" s="126"/>
      <c r="AE600" s="126"/>
      <c r="AF600" s="126"/>
      <c r="AG600" s="126"/>
      <c r="AH600" s="126"/>
      <c r="AI600" s="126" t="s">
        <v>3634</v>
      </c>
    </row>
    <row r="601" spans="1:35" s="19" customFormat="1" ht="76.5" customHeight="1">
      <c r="A601" s="87" t="s">
        <v>2837</v>
      </c>
      <c r="B601" s="153" t="s">
        <v>921</v>
      </c>
      <c r="C601" s="153" t="s">
        <v>97</v>
      </c>
      <c r="D601" s="153" t="s">
        <v>97</v>
      </c>
      <c r="E601" s="170" t="s">
        <v>1899</v>
      </c>
      <c r="F601" s="176"/>
      <c r="G601" s="176"/>
      <c r="H601" s="179" t="s">
        <v>920</v>
      </c>
      <c r="I601" s="37" t="s">
        <v>1846</v>
      </c>
      <c r="J601" s="37" t="s">
        <v>1872</v>
      </c>
      <c r="K601" s="37" t="s">
        <v>1844</v>
      </c>
      <c r="L601" s="37" t="s">
        <v>1850</v>
      </c>
      <c r="M601" s="126" t="s">
        <v>1717</v>
      </c>
      <c r="N601" s="37"/>
      <c r="O601" s="148"/>
      <c r="P601" s="126"/>
      <c r="Q601" s="126"/>
      <c r="R601" s="126"/>
      <c r="S601" s="126"/>
      <c r="T601" s="126"/>
      <c r="U601" s="126"/>
      <c r="V601" s="126"/>
      <c r="W601" s="126"/>
      <c r="X601" s="126"/>
      <c r="Y601" s="126"/>
      <c r="Z601" s="126"/>
      <c r="AA601" s="126"/>
      <c r="AB601" s="126"/>
      <c r="AC601" s="126"/>
      <c r="AD601" s="126"/>
      <c r="AE601" s="126"/>
      <c r="AF601" s="126"/>
      <c r="AG601" s="126"/>
      <c r="AH601" s="126"/>
      <c r="AI601" s="126" t="s">
        <v>3634</v>
      </c>
    </row>
    <row r="602" spans="1:35" s="19" customFormat="1" ht="76.5" customHeight="1">
      <c r="A602" s="87" t="s">
        <v>2838</v>
      </c>
      <c r="B602" s="153" t="s">
        <v>919</v>
      </c>
      <c r="C602" s="153" t="s">
        <v>97</v>
      </c>
      <c r="D602" s="155" t="s">
        <v>97</v>
      </c>
      <c r="E602" s="170" t="s">
        <v>1899</v>
      </c>
      <c r="F602" s="176" t="s">
        <v>2534</v>
      </c>
      <c r="G602" s="176"/>
      <c r="H602" s="179" t="s">
        <v>920</v>
      </c>
      <c r="I602" s="37" t="s">
        <v>1846</v>
      </c>
      <c r="J602" s="37" t="s">
        <v>1872</v>
      </c>
      <c r="K602" s="37" t="s">
        <v>1844</v>
      </c>
      <c r="L602" s="37" t="s">
        <v>1850</v>
      </c>
      <c r="M602" s="126" t="s">
        <v>1717</v>
      </c>
      <c r="N602" s="37"/>
      <c r="O602" s="148"/>
      <c r="P602" s="126"/>
      <c r="Q602" s="126"/>
      <c r="R602" s="126"/>
      <c r="S602" s="126"/>
      <c r="T602" s="126"/>
      <c r="U602" s="126"/>
      <c r="V602" s="126"/>
      <c r="W602" s="126" t="s">
        <v>1</v>
      </c>
      <c r="X602" s="126"/>
      <c r="Y602" s="126"/>
      <c r="Z602" s="126"/>
      <c r="AA602" s="126"/>
      <c r="AB602" s="126"/>
      <c r="AC602" s="126"/>
      <c r="AD602" s="126"/>
      <c r="AE602" s="126"/>
      <c r="AF602" s="126"/>
      <c r="AG602" s="126"/>
      <c r="AH602" s="126"/>
      <c r="AI602" s="126" t="s">
        <v>3634</v>
      </c>
    </row>
    <row r="603" spans="1:35" s="19" customFormat="1" ht="76.5" customHeight="1">
      <c r="A603" s="87" t="s">
        <v>2839</v>
      </c>
      <c r="B603" s="153" t="s">
        <v>913</v>
      </c>
      <c r="C603" s="153" t="s">
        <v>97</v>
      </c>
      <c r="D603" s="155" t="s">
        <v>97</v>
      </c>
      <c r="E603" s="170" t="s">
        <v>1899</v>
      </c>
      <c r="F603" s="176" t="s">
        <v>2508</v>
      </c>
      <c r="G603" s="176"/>
      <c r="H603" s="179" t="s">
        <v>914</v>
      </c>
      <c r="I603" s="37" t="s">
        <v>1846</v>
      </c>
      <c r="J603" s="37" t="s">
        <v>1872</v>
      </c>
      <c r="K603" s="37" t="s">
        <v>1844</v>
      </c>
      <c r="L603" s="37" t="s">
        <v>1850</v>
      </c>
      <c r="M603" s="126" t="s">
        <v>323</v>
      </c>
      <c r="N603" s="37"/>
      <c r="O603" s="148"/>
      <c r="P603" s="126"/>
      <c r="Q603" s="126"/>
      <c r="R603" s="126"/>
      <c r="S603" s="126"/>
      <c r="T603" s="126"/>
      <c r="U603" s="126"/>
      <c r="V603" s="126"/>
      <c r="W603" s="126" t="s">
        <v>1</v>
      </c>
      <c r="X603" s="126"/>
      <c r="Y603" s="126"/>
      <c r="Z603" s="126"/>
      <c r="AA603" s="126"/>
      <c r="AB603" s="126"/>
      <c r="AC603" s="126"/>
      <c r="AD603" s="126"/>
      <c r="AE603" s="126"/>
      <c r="AF603" s="126"/>
      <c r="AG603" s="126"/>
      <c r="AH603" s="126"/>
      <c r="AI603" s="126" t="s">
        <v>3634</v>
      </c>
    </row>
    <row r="604" spans="1:35" s="19" customFormat="1" ht="76.5" customHeight="1">
      <c r="A604" s="177" t="s">
        <v>2840</v>
      </c>
      <c r="B604" s="153" t="s">
        <v>915</v>
      </c>
      <c r="C604" s="153" t="s">
        <v>97</v>
      </c>
      <c r="D604" s="155" t="s">
        <v>97</v>
      </c>
      <c r="E604" s="170" t="s">
        <v>1899</v>
      </c>
      <c r="F604" s="176" t="s">
        <v>2535</v>
      </c>
      <c r="G604" s="176"/>
      <c r="H604" s="179" t="s">
        <v>916</v>
      </c>
      <c r="I604" s="37" t="s">
        <v>1846</v>
      </c>
      <c r="J604" s="37" t="s">
        <v>1872</v>
      </c>
      <c r="K604" s="37" t="s">
        <v>1844</v>
      </c>
      <c r="L604" s="37" t="s">
        <v>1850</v>
      </c>
      <c r="M604" s="126" t="s">
        <v>1717</v>
      </c>
      <c r="N604" s="37"/>
      <c r="O604" s="148"/>
      <c r="P604" s="126"/>
      <c r="Q604" s="126"/>
      <c r="R604" s="126"/>
      <c r="S604" s="126"/>
      <c r="T604" s="126"/>
      <c r="U604" s="126"/>
      <c r="V604" s="126"/>
      <c r="W604" s="126"/>
      <c r="X604" s="126"/>
      <c r="Y604" s="126"/>
      <c r="Z604" s="126"/>
      <c r="AA604" s="126"/>
      <c r="AB604" s="126"/>
      <c r="AC604" s="126"/>
      <c r="AD604" s="126"/>
      <c r="AE604" s="126"/>
      <c r="AF604" s="126"/>
      <c r="AG604" s="126"/>
      <c r="AH604" s="126"/>
      <c r="AI604" s="126" t="s">
        <v>3634</v>
      </c>
    </row>
    <row r="605" spans="1:35" s="19" customFormat="1" ht="76.5" customHeight="1">
      <c r="A605" s="87" t="s">
        <v>2841</v>
      </c>
      <c r="B605" s="153" t="s">
        <v>917</v>
      </c>
      <c r="C605" s="153" t="s">
        <v>97</v>
      </c>
      <c r="D605" s="155" t="s">
        <v>97</v>
      </c>
      <c r="E605" s="178" t="s">
        <v>1899</v>
      </c>
      <c r="F605" s="176"/>
      <c r="G605" s="176"/>
      <c r="H605" s="179" t="s">
        <v>918</v>
      </c>
      <c r="I605" s="37" t="s">
        <v>1846</v>
      </c>
      <c r="J605" s="37" t="s">
        <v>1872</v>
      </c>
      <c r="K605" s="37" t="s">
        <v>1844</v>
      </c>
      <c r="L605" s="37" t="s">
        <v>1850</v>
      </c>
      <c r="M605" s="126" t="s">
        <v>1717</v>
      </c>
      <c r="N605" s="37"/>
      <c r="O605" s="148"/>
      <c r="P605" s="126"/>
      <c r="Q605" s="126"/>
      <c r="R605" s="126"/>
      <c r="S605" s="126"/>
      <c r="T605" s="126"/>
      <c r="U605" s="126"/>
      <c r="V605" s="126"/>
      <c r="W605" s="126"/>
      <c r="X605" s="126"/>
      <c r="Y605" s="126"/>
      <c r="Z605" s="126"/>
      <c r="AA605" s="126"/>
      <c r="AB605" s="126"/>
      <c r="AC605" s="126"/>
      <c r="AD605" s="126"/>
      <c r="AE605" s="126"/>
      <c r="AF605" s="126"/>
      <c r="AG605" s="126"/>
      <c r="AH605" s="126"/>
      <c r="AI605" s="126" t="s">
        <v>3634</v>
      </c>
    </row>
    <row r="606" spans="1:35" s="19" customFormat="1" ht="76.5" customHeight="1">
      <c r="A606" s="87" t="s">
        <v>2842</v>
      </c>
      <c r="B606" s="153" t="s">
        <v>911</v>
      </c>
      <c r="C606" s="153" t="s">
        <v>97</v>
      </c>
      <c r="D606" s="155" t="s">
        <v>97</v>
      </c>
      <c r="E606" s="178" t="s">
        <v>1899</v>
      </c>
      <c r="F606" s="176"/>
      <c r="G606" s="176"/>
      <c r="H606" s="179" t="s">
        <v>912</v>
      </c>
      <c r="I606" s="37" t="s">
        <v>1846</v>
      </c>
      <c r="J606" s="37" t="s">
        <v>1872</v>
      </c>
      <c r="K606" s="37" t="s">
        <v>1844</v>
      </c>
      <c r="L606" s="37" t="s">
        <v>1850</v>
      </c>
      <c r="M606" s="126" t="s">
        <v>1717</v>
      </c>
      <c r="N606" s="37"/>
      <c r="O606" s="148"/>
      <c r="P606" s="126"/>
      <c r="Q606" s="126"/>
      <c r="R606" s="126"/>
      <c r="S606" s="126"/>
      <c r="T606" s="126"/>
      <c r="U606" s="126"/>
      <c r="V606" s="126"/>
      <c r="W606" s="126"/>
      <c r="X606" s="126"/>
      <c r="Y606" s="126"/>
      <c r="Z606" s="126"/>
      <c r="AA606" s="126"/>
      <c r="AB606" s="126"/>
      <c r="AC606" s="126"/>
      <c r="AD606" s="126"/>
      <c r="AE606" s="126"/>
      <c r="AF606" s="126"/>
      <c r="AG606" s="126"/>
      <c r="AH606" s="126"/>
      <c r="AI606" s="126" t="s">
        <v>3634</v>
      </c>
    </row>
    <row r="607" spans="1:35" s="19" customFormat="1" ht="76.5" customHeight="1">
      <c r="A607" s="87" t="s">
        <v>2843</v>
      </c>
      <c r="B607" s="153" t="s">
        <v>1687</v>
      </c>
      <c r="C607" s="153" t="s">
        <v>97</v>
      </c>
      <c r="D607" s="153" t="s">
        <v>97</v>
      </c>
      <c r="E607" s="170" t="s">
        <v>1688</v>
      </c>
      <c r="F607" s="159"/>
      <c r="G607" s="159"/>
      <c r="H607" s="167" t="s">
        <v>3327</v>
      </c>
      <c r="I607" s="37" t="s">
        <v>1886</v>
      </c>
      <c r="J607" s="37" t="s">
        <v>97</v>
      </c>
      <c r="K607" s="37" t="s">
        <v>1849</v>
      </c>
      <c r="L607" s="37" t="s">
        <v>1850</v>
      </c>
      <c r="M607" s="37" t="s">
        <v>6</v>
      </c>
      <c r="N607" s="37"/>
      <c r="O607" s="148"/>
      <c r="P607" s="126"/>
      <c r="Q607" s="126"/>
      <c r="R607" s="126"/>
      <c r="S607" s="126"/>
      <c r="T607" s="126"/>
      <c r="U607" s="126"/>
      <c r="V607" s="126"/>
      <c r="W607" s="126"/>
      <c r="X607" s="126"/>
      <c r="Y607" s="126"/>
      <c r="Z607" s="126"/>
      <c r="AA607" s="126"/>
      <c r="AB607" s="126"/>
      <c r="AC607" s="126"/>
      <c r="AD607" s="126"/>
      <c r="AE607" s="126"/>
      <c r="AF607" s="126"/>
      <c r="AG607" s="126"/>
      <c r="AH607" s="126"/>
      <c r="AI607" s="126" t="s">
        <v>1</v>
      </c>
    </row>
    <row r="608" spans="1:35" s="19" customFormat="1" ht="76.5" customHeight="1">
      <c r="A608" s="87" t="s">
        <v>2844</v>
      </c>
      <c r="B608" s="153" t="s">
        <v>2023</v>
      </c>
      <c r="C608" s="153" t="s">
        <v>97</v>
      </c>
      <c r="D608" s="153" t="s">
        <v>97</v>
      </c>
      <c r="E608" s="170" t="s">
        <v>1910</v>
      </c>
      <c r="F608" s="159"/>
      <c r="G608" s="159"/>
      <c r="H608" s="167" t="s">
        <v>2071</v>
      </c>
      <c r="I608" s="37" t="s">
        <v>1874</v>
      </c>
      <c r="J608" s="37" t="s">
        <v>97</v>
      </c>
      <c r="K608" s="37" t="s">
        <v>1849</v>
      </c>
      <c r="L608" s="37" t="s">
        <v>1850</v>
      </c>
      <c r="M608" s="37" t="s">
        <v>6</v>
      </c>
      <c r="N608" s="37"/>
      <c r="O608" s="148"/>
      <c r="P608" s="126"/>
      <c r="Q608" s="126"/>
      <c r="R608" s="126"/>
      <c r="S608" s="126"/>
      <c r="T608" s="126"/>
      <c r="U608" s="126"/>
      <c r="V608" s="126"/>
      <c r="W608" s="126"/>
      <c r="X608" s="126"/>
      <c r="Y608" s="126"/>
      <c r="Z608" s="126"/>
      <c r="AA608" s="126"/>
      <c r="AB608" s="126"/>
      <c r="AC608" s="126"/>
      <c r="AD608" s="126"/>
      <c r="AE608" s="126"/>
      <c r="AF608" s="126"/>
      <c r="AG608" s="126"/>
      <c r="AH608" s="126"/>
      <c r="AI608" s="126" t="s">
        <v>3634</v>
      </c>
    </row>
    <row r="609" spans="1:35" s="19" customFormat="1" ht="76.5" customHeight="1">
      <c r="A609" s="87" t="s">
        <v>2845</v>
      </c>
      <c r="B609" s="153" t="s">
        <v>1653</v>
      </c>
      <c r="C609" s="153" t="s">
        <v>97</v>
      </c>
      <c r="D609" s="153" t="s">
        <v>97</v>
      </c>
      <c r="E609" s="170" t="s">
        <v>1899</v>
      </c>
      <c r="F609" s="159" t="s">
        <v>2549</v>
      </c>
      <c r="G609" s="159"/>
      <c r="H609" s="167" t="s">
        <v>1654</v>
      </c>
      <c r="I609" s="37" t="s">
        <v>2905</v>
      </c>
      <c r="J609" s="37" t="s">
        <v>3638</v>
      </c>
      <c r="K609" s="37" t="s">
        <v>1844</v>
      </c>
      <c r="L609" s="37" t="s">
        <v>1850</v>
      </c>
      <c r="M609" s="37" t="s">
        <v>323</v>
      </c>
      <c r="N609" s="37"/>
      <c r="O609" s="148"/>
      <c r="P609" s="126"/>
      <c r="Q609" s="126"/>
      <c r="R609" s="126"/>
      <c r="S609" s="126"/>
      <c r="T609" s="126"/>
      <c r="U609" s="126"/>
      <c r="V609" s="126"/>
      <c r="W609" s="126"/>
      <c r="X609" s="126"/>
      <c r="Y609" s="126"/>
      <c r="Z609" s="126"/>
      <c r="AA609" s="126"/>
      <c r="AB609" s="126"/>
      <c r="AC609" s="126"/>
      <c r="AD609" s="126"/>
      <c r="AE609" s="126"/>
      <c r="AF609" s="126"/>
      <c r="AG609" s="126"/>
      <c r="AH609" s="126"/>
      <c r="AI609" s="126" t="s">
        <v>3634</v>
      </c>
    </row>
    <row r="610" spans="1:35" s="19" customFormat="1" ht="76.5" customHeight="1">
      <c r="A610" s="177" t="s">
        <v>386</v>
      </c>
      <c r="B610" s="153" t="s">
        <v>2214</v>
      </c>
      <c r="C610" s="153" t="s">
        <v>97</v>
      </c>
      <c r="D610" s="155" t="s">
        <v>97</v>
      </c>
      <c r="E610" s="170" t="s">
        <v>1616</v>
      </c>
      <c r="F610" s="159"/>
      <c r="G610" s="194"/>
      <c r="H610" s="167" t="s">
        <v>1730</v>
      </c>
      <c r="I610" s="37" t="s">
        <v>1858</v>
      </c>
      <c r="J610" s="37" t="s">
        <v>1862</v>
      </c>
      <c r="K610" s="37" t="s">
        <v>1844</v>
      </c>
      <c r="L610" s="37" t="s">
        <v>1882</v>
      </c>
      <c r="M610" s="37" t="s">
        <v>323</v>
      </c>
      <c r="N610" s="37"/>
      <c r="O610" s="148"/>
      <c r="P610" s="126"/>
      <c r="Q610" s="126"/>
      <c r="R610" s="126"/>
      <c r="S610" s="126"/>
      <c r="T610" s="126"/>
      <c r="U610" s="126"/>
      <c r="V610" s="126"/>
      <c r="W610" s="126"/>
      <c r="X610" s="126"/>
      <c r="Y610" s="126"/>
      <c r="Z610" s="126"/>
      <c r="AA610" s="126"/>
      <c r="AB610" s="126"/>
      <c r="AC610" s="126"/>
      <c r="AD610" s="126"/>
      <c r="AE610" s="126"/>
      <c r="AF610" s="126"/>
      <c r="AG610" s="126"/>
      <c r="AH610" s="126"/>
      <c r="AI610" s="126" t="s">
        <v>3634</v>
      </c>
    </row>
    <row r="611" spans="1:35" s="19" customFormat="1" ht="76.5" customHeight="1">
      <c r="A611" s="87" t="s">
        <v>2846</v>
      </c>
      <c r="B611" s="153" t="s">
        <v>1655</v>
      </c>
      <c r="C611" s="153" t="s">
        <v>97</v>
      </c>
      <c r="D611" s="153" t="s">
        <v>97</v>
      </c>
      <c r="E611" s="170" t="s">
        <v>2777</v>
      </c>
      <c r="F611" s="156" t="s">
        <v>2550</v>
      </c>
      <c r="G611" s="156"/>
      <c r="H611" s="167" t="s">
        <v>1656</v>
      </c>
      <c r="I611" s="37" t="s">
        <v>1858</v>
      </c>
      <c r="J611" s="37" t="s">
        <v>1872</v>
      </c>
      <c r="K611" s="37" t="s">
        <v>1849</v>
      </c>
      <c r="L611" s="37" t="s">
        <v>1850</v>
      </c>
      <c r="M611" s="37" t="s">
        <v>323</v>
      </c>
      <c r="N611" s="37"/>
      <c r="O611" s="148"/>
      <c r="P611" s="126"/>
      <c r="Q611" s="126"/>
      <c r="R611" s="126"/>
      <c r="S611" s="126"/>
      <c r="T611" s="37"/>
      <c r="U611" s="126"/>
      <c r="V611" s="126"/>
      <c r="W611" s="126" t="s">
        <v>1</v>
      </c>
      <c r="X611" s="126"/>
      <c r="Y611" s="126"/>
      <c r="Z611" s="126"/>
      <c r="AA611" s="126"/>
      <c r="AB611" s="37"/>
      <c r="AC611" s="126"/>
      <c r="AD611" s="126"/>
      <c r="AE611" s="37"/>
      <c r="AF611" s="126"/>
      <c r="AG611" s="126"/>
      <c r="AH611" s="37"/>
      <c r="AI611" s="37" t="s">
        <v>3634</v>
      </c>
    </row>
    <row r="612" spans="1:35" s="19" customFormat="1" ht="76.5" customHeight="1">
      <c r="A612" s="87" t="s">
        <v>2847</v>
      </c>
      <c r="B612" s="153" t="s">
        <v>2024</v>
      </c>
      <c r="C612" s="153" t="s">
        <v>97</v>
      </c>
      <c r="D612" s="153" t="s">
        <v>97</v>
      </c>
      <c r="E612" s="170" t="s">
        <v>1910</v>
      </c>
      <c r="F612" s="159"/>
      <c r="G612" s="159"/>
      <c r="H612" s="167" t="s">
        <v>2072</v>
      </c>
      <c r="I612" s="37" t="s">
        <v>1874</v>
      </c>
      <c r="J612" s="37" t="s">
        <v>97</v>
      </c>
      <c r="K612" s="37" t="s">
        <v>1849</v>
      </c>
      <c r="L612" s="37" t="s">
        <v>1850</v>
      </c>
      <c r="M612" s="37" t="s">
        <v>6</v>
      </c>
      <c r="N612" s="37"/>
      <c r="O612" s="148"/>
      <c r="P612" s="126"/>
      <c r="Q612" s="126"/>
      <c r="R612" s="126"/>
      <c r="S612" s="126"/>
      <c r="T612" s="126"/>
      <c r="U612" s="126"/>
      <c r="V612" s="126"/>
      <c r="W612" s="126"/>
      <c r="X612" s="126"/>
      <c r="Y612" s="126"/>
      <c r="Z612" s="126"/>
      <c r="AA612" s="126"/>
      <c r="AB612" s="126"/>
      <c r="AC612" s="126"/>
      <c r="AD612" s="126"/>
      <c r="AE612" s="126"/>
      <c r="AF612" s="126"/>
      <c r="AG612" s="126"/>
      <c r="AH612" s="126"/>
      <c r="AI612" s="126" t="s">
        <v>3634</v>
      </c>
    </row>
    <row r="613" spans="1:35" s="19" customFormat="1" ht="76.5" customHeight="1">
      <c r="A613" s="177" t="s">
        <v>2848</v>
      </c>
      <c r="B613" s="153" t="s">
        <v>1559</v>
      </c>
      <c r="C613" s="153" t="s">
        <v>97</v>
      </c>
      <c r="D613" s="153" t="s">
        <v>97</v>
      </c>
      <c r="E613" s="170" t="s">
        <v>1616</v>
      </c>
      <c r="F613" s="159"/>
      <c r="G613" s="159"/>
      <c r="H613" s="167" t="s">
        <v>3328</v>
      </c>
      <c r="I613" s="37" t="s">
        <v>1876</v>
      </c>
      <c r="J613" s="37" t="s">
        <v>97</v>
      </c>
      <c r="K613" s="37" t="s">
        <v>1849</v>
      </c>
      <c r="L613" s="37" t="s">
        <v>1854</v>
      </c>
      <c r="M613" s="37" t="s">
        <v>1964</v>
      </c>
      <c r="N613" s="37"/>
      <c r="O613" s="148"/>
      <c r="P613" s="126"/>
      <c r="Q613" s="126"/>
      <c r="R613" s="126"/>
      <c r="S613" s="126"/>
      <c r="T613" s="126"/>
      <c r="U613" s="126" t="s">
        <v>2098</v>
      </c>
      <c r="V613" s="126"/>
      <c r="W613" s="126"/>
      <c r="X613" s="126"/>
      <c r="Y613" s="126"/>
      <c r="Z613" s="126"/>
      <c r="AA613" s="126"/>
      <c r="AB613" s="126"/>
      <c r="AC613" s="126"/>
      <c r="AD613" s="126"/>
      <c r="AE613" s="126"/>
      <c r="AF613" s="126"/>
      <c r="AG613" s="126"/>
      <c r="AH613" s="126"/>
      <c r="AI613" s="126" t="s">
        <v>3634</v>
      </c>
    </row>
    <row r="614" spans="1:35" s="19" customFormat="1" ht="76.5" customHeight="1">
      <c r="A614" s="87" t="s">
        <v>2849</v>
      </c>
      <c r="B614" s="153" t="s">
        <v>1292</v>
      </c>
      <c r="C614" s="153" t="s">
        <v>97</v>
      </c>
      <c r="D614" s="153" t="s">
        <v>97</v>
      </c>
      <c r="E614" s="170" t="s">
        <v>577</v>
      </c>
      <c r="F614" s="159"/>
      <c r="G614" s="159"/>
      <c r="H614" s="167" t="s">
        <v>1512</v>
      </c>
      <c r="I614" s="37" t="s">
        <v>1874</v>
      </c>
      <c r="J614" s="37" t="s">
        <v>1862</v>
      </c>
      <c r="K614" s="37" t="s">
        <v>1849</v>
      </c>
      <c r="L614" s="37" t="s">
        <v>1882</v>
      </c>
      <c r="M614" s="37" t="s">
        <v>5</v>
      </c>
      <c r="N614" s="37"/>
      <c r="O614" s="148"/>
      <c r="P614" s="126"/>
      <c r="Q614" s="126"/>
      <c r="R614" s="126"/>
      <c r="S614" s="126"/>
      <c r="T614" s="126"/>
      <c r="U614" s="126"/>
      <c r="V614" s="126"/>
      <c r="W614" s="126"/>
      <c r="X614" s="126"/>
      <c r="Y614" s="126"/>
      <c r="Z614" s="126"/>
      <c r="AA614" s="126"/>
      <c r="AB614" s="126"/>
      <c r="AC614" s="126"/>
      <c r="AD614" s="126"/>
      <c r="AE614" s="126"/>
      <c r="AF614" s="126"/>
      <c r="AG614" s="126"/>
      <c r="AH614" s="126"/>
      <c r="AI614" s="126" t="s">
        <v>3634</v>
      </c>
    </row>
    <row r="615" spans="1:35" s="19" customFormat="1" ht="76.5" customHeight="1">
      <c r="A615" s="87" t="s">
        <v>2850</v>
      </c>
      <c r="B615" s="153" t="s">
        <v>875</v>
      </c>
      <c r="C615" s="153" t="s">
        <v>97</v>
      </c>
      <c r="D615" s="155" t="s">
        <v>97</v>
      </c>
      <c r="E615" s="178" t="s">
        <v>1616</v>
      </c>
      <c r="F615" s="176" t="s">
        <v>2551</v>
      </c>
      <c r="G615" s="176"/>
      <c r="H615" s="179" t="s">
        <v>876</v>
      </c>
      <c r="I615" s="37" t="s">
        <v>2905</v>
      </c>
      <c r="J615" s="37" t="s">
        <v>1859</v>
      </c>
      <c r="K615" s="37" t="s">
        <v>1844</v>
      </c>
      <c r="L615" s="37" t="s">
        <v>1854</v>
      </c>
      <c r="M615" s="126" t="s">
        <v>323</v>
      </c>
      <c r="N615" s="37"/>
      <c r="O615" s="148"/>
      <c r="P615" s="126"/>
      <c r="Q615" s="126"/>
      <c r="R615" s="126"/>
      <c r="S615" s="126"/>
      <c r="T615" s="126"/>
      <c r="U615" s="126"/>
      <c r="V615" s="126"/>
      <c r="W615" s="126" t="s">
        <v>1</v>
      </c>
      <c r="X615" s="126"/>
      <c r="Y615" s="126"/>
      <c r="Z615" s="126"/>
      <c r="AA615" s="126"/>
      <c r="AB615" s="126"/>
      <c r="AC615" s="126"/>
      <c r="AD615" s="126"/>
      <c r="AE615" s="126"/>
      <c r="AF615" s="126"/>
      <c r="AG615" s="126"/>
      <c r="AH615" s="126"/>
      <c r="AI615" s="126" t="s">
        <v>3634</v>
      </c>
    </row>
    <row r="616" spans="1:35" s="19" customFormat="1" ht="76.5" customHeight="1">
      <c r="A616" s="87" t="s">
        <v>2851</v>
      </c>
      <c r="B616" s="153" t="s">
        <v>2224</v>
      </c>
      <c r="C616" s="153" t="s">
        <v>97</v>
      </c>
      <c r="D616" s="155" t="s">
        <v>97</v>
      </c>
      <c r="E616" s="170" t="s">
        <v>1881</v>
      </c>
      <c r="F616" s="159"/>
      <c r="G616" s="159"/>
      <c r="H616" s="167" t="s">
        <v>2892</v>
      </c>
      <c r="I616" s="37" t="s">
        <v>1894</v>
      </c>
      <c r="J616" s="37" t="s">
        <v>97</v>
      </c>
      <c r="K616" s="37" t="s">
        <v>1844</v>
      </c>
      <c r="L616" s="37" t="s">
        <v>97</v>
      </c>
      <c r="M616" s="37" t="s">
        <v>1966</v>
      </c>
      <c r="N616" s="37"/>
      <c r="O616" s="148"/>
      <c r="P616" s="126"/>
      <c r="Q616" s="126"/>
      <c r="R616" s="126"/>
      <c r="S616" s="126"/>
      <c r="T616" s="126"/>
      <c r="U616" s="126"/>
      <c r="V616" s="126"/>
      <c r="W616" s="126"/>
      <c r="X616" s="126"/>
      <c r="Y616" s="126"/>
      <c r="Z616" s="126"/>
      <c r="AA616" s="126"/>
      <c r="AB616" s="126"/>
      <c r="AC616" s="126"/>
      <c r="AD616" s="126"/>
      <c r="AE616" s="126"/>
      <c r="AF616" s="126"/>
      <c r="AG616" s="126"/>
      <c r="AH616" s="126"/>
      <c r="AI616" s="126" t="s">
        <v>3634</v>
      </c>
    </row>
    <row r="617" spans="1:35" s="19" customFormat="1" ht="76.5" customHeight="1">
      <c r="A617" s="87" t="s">
        <v>2852</v>
      </c>
      <c r="B617" s="153" t="s">
        <v>3156</v>
      </c>
      <c r="C617" s="153" t="s">
        <v>97</v>
      </c>
      <c r="D617" s="155" t="s">
        <v>97</v>
      </c>
      <c r="E617" s="170" t="s">
        <v>1616</v>
      </c>
      <c r="F617" s="159"/>
      <c r="G617" s="159"/>
      <c r="H617" s="167" t="s">
        <v>3220</v>
      </c>
      <c r="I617" s="37" t="s">
        <v>1858</v>
      </c>
      <c r="J617" s="37" t="s">
        <v>1862</v>
      </c>
      <c r="K617" s="37" t="s">
        <v>1844</v>
      </c>
      <c r="L617" s="37" t="s">
        <v>1882</v>
      </c>
      <c r="M617" s="37" t="s">
        <v>5</v>
      </c>
      <c r="N617" s="37"/>
      <c r="O617" s="148"/>
      <c r="P617" s="126"/>
      <c r="Q617" s="126"/>
      <c r="R617" s="126"/>
      <c r="S617" s="126"/>
      <c r="T617" s="126"/>
      <c r="U617" s="126"/>
      <c r="V617" s="126"/>
      <c r="W617" s="126"/>
      <c r="X617" s="126"/>
      <c r="Y617" s="126"/>
      <c r="Z617" s="126" t="s">
        <v>3567</v>
      </c>
      <c r="AA617" s="126"/>
      <c r="AB617" s="126"/>
      <c r="AC617" s="126"/>
      <c r="AD617" s="126"/>
      <c r="AE617" s="126"/>
      <c r="AF617" s="126"/>
      <c r="AG617" s="126"/>
      <c r="AH617" s="126"/>
      <c r="AI617" s="126" t="s">
        <v>3634</v>
      </c>
    </row>
    <row r="618" spans="1:35" s="19" customFormat="1" ht="76.5" customHeight="1">
      <c r="A618" s="87" t="s">
        <v>2853</v>
      </c>
      <c r="B618" s="153" t="s">
        <v>1659</v>
      </c>
      <c r="C618" s="153" t="s">
        <v>97</v>
      </c>
      <c r="D618" s="155" t="s">
        <v>97</v>
      </c>
      <c r="E618" s="170" t="s">
        <v>1661</v>
      </c>
      <c r="F618" s="159" t="s">
        <v>2552</v>
      </c>
      <c r="G618" s="159"/>
      <c r="H618" s="167" t="s">
        <v>1662</v>
      </c>
      <c r="I618" s="37" t="s">
        <v>1858</v>
      </c>
      <c r="J618" s="37" t="s">
        <v>1862</v>
      </c>
      <c r="K618" s="37" t="s">
        <v>1844</v>
      </c>
      <c r="L618" s="37" t="s">
        <v>1850</v>
      </c>
      <c r="M618" s="37" t="s">
        <v>1717</v>
      </c>
      <c r="N618" s="37"/>
      <c r="O618" s="148"/>
      <c r="P618" s="126"/>
      <c r="Q618" s="126"/>
      <c r="R618" s="126"/>
      <c r="S618" s="126"/>
      <c r="T618" s="126"/>
      <c r="U618" s="126"/>
      <c r="V618" s="126"/>
      <c r="W618" s="126" t="s">
        <v>1</v>
      </c>
      <c r="X618" s="126"/>
      <c r="Y618" s="126"/>
      <c r="Z618" s="126"/>
      <c r="AA618" s="126"/>
      <c r="AB618" s="126"/>
      <c r="AC618" s="126"/>
      <c r="AD618" s="126"/>
      <c r="AE618" s="126"/>
      <c r="AF618" s="126"/>
      <c r="AG618" s="126"/>
      <c r="AH618" s="126"/>
      <c r="AI618" s="126" t="s">
        <v>3634</v>
      </c>
    </row>
    <row r="619" spans="1:35" s="19" customFormat="1" ht="76.5" customHeight="1">
      <c r="A619" s="87" t="s">
        <v>2854</v>
      </c>
      <c r="B619" s="153" t="s">
        <v>1660</v>
      </c>
      <c r="C619" s="153" t="s">
        <v>97</v>
      </c>
      <c r="D619" s="155" t="s">
        <v>97</v>
      </c>
      <c r="E619" s="170" t="s">
        <v>1661</v>
      </c>
      <c r="F619" s="156" t="s">
        <v>2553</v>
      </c>
      <c r="G619" s="156"/>
      <c r="H619" s="167" t="s">
        <v>3332</v>
      </c>
      <c r="I619" s="37" t="s">
        <v>1858</v>
      </c>
      <c r="J619" s="37" t="s">
        <v>1862</v>
      </c>
      <c r="K619" s="37" t="s">
        <v>1844</v>
      </c>
      <c r="L619" s="37" t="s">
        <v>1845</v>
      </c>
      <c r="M619" s="37" t="s">
        <v>1717</v>
      </c>
      <c r="N619" s="37"/>
      <c r="O619" s="148"/>
      <c r="P619" s="126"/>
      <c r="Q619" s="126"/>
      <c r="R619" s="126"/>
      <c r="S619" s="126"/>
      <c r="T619" s="126"/>
      <c r="U619" s="126"/>
      <c r="V619" s="126"/>
      <c r="W619" s="126" t="s">
        <v>3864</v>
      </c>
      <c r="X619" s="126"/>
      <c r="Y619" s="126"/>
      <c r="Z619" s="126"/>
      <c r="AA619" s="126"/>
      <c r="AB619" s="126"/>
      <c r="AC619" s="126"/>
      <c r="AD619" s="126"/>
      <c r="AE619" s="126"/>
      <c r="AF619" s="126"/>
      <c r="AG619" s="126"/>
      <c r="AH619" s="126"/>
      <c r="AI619" s="126" t="s">
        <v>3634</v>
      </c>
    </row>
    <row r="620" spans="1:35" s="19" customFormat="1" ht="76.5" customHeight="1">
      <c r="A620" s="87" t="s">
        <v>2855</v>
      </c>
      <c r="B620" s="153" t="s">
        <v>1657</v>
      </c>
      <c r="C620" s="153" t="s">
        <v>97</v>
      </c>
      <c r="D620" s="153" t="s">
        <v>97</v>
      </c>
      <c r="E620" s="170" t="s">
        <v>1899</v>
      </c>
      <c r="F620" s="156" t="s">
        <v>2554</v>
      </c>
      <c r="G620" s="156"/>
      <c r="H620" s="167" t="s">
        <v>1658</v>
      </c>
      <c r="I620" s="37" t="s">
        <v>2905</v>
      </c>
      <c r="J620" s="37" t="s">
        <v>3638</v>
      </c>
      <c r="K620" s="37" t="s">
        <v>1844</v>
      </c>
      <c r="L620" s="37" t="s">
        <v>1850</v>
      </c>
      <c r="M620" s="37" t="s">
        <v>323</v>
      </c>
      <c r="N620" s="37" t="s">
        <v>1</v>
      </c>
      <c r="O620" s="148"/>
      <c r="P620" s="126"/>
      <c r="Q620" s="126"/>
      <c r="R620" s="126"/>
      <c r="S620" s="126"/>
      <c r="T620" s="37"/>
      <c r="U620" s="126"/>
      <c r="V620" s="126"/>
      <c r="W620" s="126"/>
      <c r="X620" s="126"/>
      <c r="Y620" s="126"/>
      <c r="Z620" s="126"/>
      <c r="AA620" s="126"/>
      <c r="AB620" s="37"/>
      <c r="AC620" s="126"/>
      <c r="AD620" s="126"/>
      <c r="AE620" s="37"/>
      <c r="AF620" s="126"/>
      <c r="AG620" s="126"/>
      <c r="AH620" s="37"/>
      <c r="AI620" s="37" t="s">
        <v>3634</v>
      </c>
    </row>
    <row r="621" spans="1:35" s="19" customFormat="1" ht="76.5" customHeight="1">
      <c r="A621" s="87" t="s">
        <v>387</v>
      </c>
      <c r="B621" s="153" t="s">
        <v>2981</v>
      </c>
      <c r="C621" s="153" t="s">
        <v>97</v>
      </c>
      <c r="D621" s="153" t="s">
        <v>97</v>
      </c>
      <c r="E621" s="170" t="s">
        <v>2985</v>
      </c>
      <c r="F621" s="156"/>
      <c r="G621" s="156"/>
      <c r="H621" s="167" t="s">
        <v>2984</v>
      </c>
      <c r="I621" s="37" t="s">
        <v>2905</v>
      </c>
      <c r="J621" s="37" t="s">
        <v>2986</v>
      </c>
      <c r="K621" s="37" t="s">
        <v>1844</v>
      </c>
      <c r="L621" s="37" t="s">
        <v>1845</v>
      </c>
      <c r="M621" s="37" t="s">
        <v>323</v>
      </c>
      <c r="N621" s="37"/>
      <c r="O621" s="148"/>
      <c r="P621" s="126"/>
      <c r="Q621" s="126"/>
      <c r="R621" s="126"/>
      <c r="S621" s="126"/>
      <c r="T621" s="37"/>
      <c r="U621" s="126"/>
      <c r="V621" s="126"/>
      <c r="W621" s="126"/>
      <c r="X621" s="126"/>
      <c r="Y621" s="126"/>
      <c r="Z621" s="126"/>
      <c r="AA621" s="126"/>
      <c r="AB621" s="37"/>
      <c r="AC621" s="126"/>
      <c r="AD621" s="126"/>
      <c r="AE621" s="37"/>
      <c r="AF621" s="126"/>
      <c r="AG621" s="126"/>
      <c r="AH621" s="37"/>
      <c r="AI621" s="37" t="s">
        <v>3634</v>
      </c>
    </row>
    <row r="622" spans="1:35" s="19" customFormat="1" ht="76.5" customHeight="1">
      <c r="A622" s="87" t="s">
        <v>2856</v>
      </c>
      <c r="B622" s="153" t="s">
        <v>2122</v>
      </c>
      <c r="C622" s="153" t="s">
        <v>97</v>
      </c>
      <c r="D622" s="153" t="s">
        <v>97</v>
      </c>
      <c r="E622" s="170" t="s">
        <v>1925</v>
      </c>
      <c r="F622" s="156"/>
      <c r="G622" s="156"/>
      <c r="H622" s="167" t="s">
        <v>2160</v>
      </c>
      <c r="I622" s="37" t="s">
        <v>1858</v>
      </c>
      <c r="J622" s="37" t="s">
        <v>1862</v>
      </c>
      <c r="K622" s="37" t="s">
        <v>1844</v>
      </c>
      <c r="L622" s="37" t="s">
        <v>1850</v>
      </c>
      <c r="M622" s="37" t="s">
        <v>5</v>
      </c>
      <c r="N622" s="37" t="s">
        <v>1</v>
      </c>
      <c r="O622" s="148"/>
      <c r="P622" s="126"/>
      <c r="Q622" s="126"/>
      <c r="R622" s="126"/>
      <c r="S622" s="126"/>
      <c r="T622" s="37"/>
      <c r="U622" s="126"/>
      <c r="V622" s="126"/>
      <c r="W622" s="126"/>
      <c r="X622" s="126"/>
      <c r="Y622" s="126"/>
      <c r="Z622" s="126"/>
      <c r="AA622" s="126"/>
      <c r="AB622" s="37"/>
      <c r="AC622" s="126"/>
      <c r="AD622" s="126"/>
      <c r="AE622" s="37"/>
      <c r="AF622" s="126"/>
      <c r="AG622" s="126"/>
      <c r="AH622" s="37"/>
      <c r="AI622" s="37" t="s">
        <v>3634</v>
      </c>
    </row>
    <row r="623" spans="1:35" s="19" customFormat="1" ht="76.5" customHeight="1">
      <c r="A623" s="87" t="s">
        <v>2857</v>
      </c>
      <c r="B623" s="153" t="s">
        <v>3137</v>
      </c>
      <c r="C623" s="153" t="s">
        <v>97</v>
      </c>
      <c r="D623" s="153" t="s">
        <v>97</v>
      </c>
      <c r="E623" s="178" t="s">
        <v>1925</v>
      </c>
      <c r="F623" s="176"/>
      <c r="G623" s="176"/>
      <c r="H623" s="179" t="s">
        <v>3140</v>
      </c>
      <c r="I623" s="37" t="s">
        <v>1858</v>
      </c>
      <c r="J623" s="37" t="s">
        <v>97</v>
      </c>
      <c r="K623" s="37" t="s">
        <v>1844</v>
      </c>
      <c r="L623" s="37" t="s">
        <v>1882</v>
      </c>
      <c r="M623" s="126" t="s">
        <v>5</v>
      </c>
      <c r="N623" s="37"/>
      <c r="O623" s="148"/>
      <c r="P623" s="126"/>
      <c r="Q623" s="126"/>
      <c r="R623" s="126"/>
      <c r="S623" s="126"/>
      <c r="T623" s="126"/>
      <c r="U623" s="126"/>
      <c r="V623" s="126"/>
      <c r="W623" s="126"/>
      <c r="X623" s="126"/>
      <c r="Y623" s="126"/>
      <c r="Z623" s="126"/>
      <c r="AA623" s="126"/>
      <c r="AB623" s="126"/>
      <c r="AC623" s="126"/>
      <c r="AD623" s="126"/>
      <c r="AE623" s="126"/>
      <c r="AF623" s="126"/>
      <c r="AG623" s="126"/>
      <c r="AH623" s="126"/>
      <c r="AI623" s="126" t="s">
        <v>3634</v>
      </c>
    </row>
    <row r="624" spans="1:35" s="19" customFormat="1" ht="76.5" customHeight="1">
      <c r="A624" s="87" t="s">
        <v>2858</v>
      </c>
      <c r="B624" s="153" t="s">
        <v>3177</v>
      </c>
      <c r="C624" s="153" t="s">
        <v>97</v>
      </c>
      <c r="D624" s="153" t="s">
        <v>97</v>
      </c>
      <c r="E624" s="178" t="s">
        <v>1652</v>
      </c>
      <c r="F624" s="176" t="s">
        <v>2978</v>
      </c>
      <c r="G624" s="176"/>
      <c r="H624" s="179" t="s">
        <v>3180</v>
      </c>
      <c r="I624" s="37" t="s">
        <v>2899</v>
      </c>
      <c r="J624" s="37" t="s">
        <v>1855</v>
      </c>
      <c r="K624" s="37" t="s">
        <v>1849</v>
      </c>
      <c r="L624" s="37" t="s">
        <v>1850</v>
      </c>
      <c r="M624" s="126" t="s">
        <v>3226</v>
      </c>
      <c r="N624" s="37"/>
      <c r="O624" s="148"/>
      <c r="P624" s="126"/>
      <c r="Q624" s="126"/>
      <c r="R624" s="126"/>
      <c r="S624" s="126"/>
      <c r="T624" s="126"/>
      <c r="U624" s="126"/>
      <c r="V624" s="126"/>
      <c r="W624" s="126" t="s">
        <v>1</v>
      </c>
      <c r="X624" s="126" t="s">
        <v>2341</v>
      </c>
      <c r="Y624" s="126"/>
      <c r="Z624" s="126"/>
      <c r="AA624" s="126"/>
      <c r="AB624" s="126"/>
      <c r="AC624" s="126"/>
      <c r="AD624" s="126"/>
      <c r="AE624" s="126"/>
      <c r="AF624" s="126"/>
      <c r="AG624" s="126"/>
      <c r="AH624" s="126"/>
      <c r="AI624" s="126" t="s">
        <v>3634</v>
      </c>
    </row>
    <row r="625" spans="1:35" s="19" customFormat="1" ht="76.5" customHeight="1">
      <c r="A625" s="87" t="s">
        <v>2859</v>
      </c>
      <c r="B625" s="153" t="s">
        <v>3188</v>
      </c>
      <c r="C625" s="153" t="s">
        <v>97</v>
      </c>
      <c r="D625" s="153" t="s">
        <v>97</v>
      </c>
      <c r="E625" s="178" t="s">
        <v>1652</v>
      </c>
      <c r="F625" s="175" t="s">
        <v>3190</v>
      </c>
      <c r="G625" s="175"/>
      <c r="H625" s="179" t="s">
        <v>3192</v>
      </c>
      <c r="I625" s="37" t="s">
        <v>2899</v>
      </c>
      <c r="J625" s="37" t="s">
        <v>1855</v>
      </c>
      <c r="K625" s="37" t="s">
        <v>1849</v>
      </c>
      <c r="L625" s="37" t="s">
        <v>1850</v>
      </c>
      <c r="M625" s="126" t="s">
        <v>3226</v>
      </c>
      <c r="N625" s="37"/>
      <c r="O625" s="148"/>
      <c r="P625" s="126"/>
      <c r="Q625" s="126"/>
      <c r="R625" s="126"/>
      <c r="S625" s="126"/>
      <c r="T625" s="126"/>
      <c r="U625" s="126"/>
      <c r="V625" s="126"/>
      <c r="W625" s="126" t="s">
        <v>1</v>
      </c>
      <c r="X625" s="126"/>
      <c r="Y625" s="126"/>
      <c r="Z625" s="126"/>
      <c r="AA625" s="126"/>
      <c r="AB625" s="126"/>
      <c r="AC625" s="126"/>
      <c r="AD625" s="126"/>
      <c r="AE625" s="126"/>
      <c r="AF625" s="126"/>
      <c r="AG625" s="126"/>
      <c r="AH625" s="126"/>
      <c r="AI625" s="126" t="s">
        <v>3634</v>
      </c>
    </row>
    <row r="626" spans="1:35" s="19" customFormat="1" ht="76.5" customHeight="1">
      <c r="A626" s="87" t="s">
        <v>2860</v>
      </c>
      <c r="B626" s="153" t="s">
        <v>2109</v>
      </c>
      <c r="C626" s="153" t="s">
        <v>97</v>
      </c>
      <c r="D626" s="153" t="s">
        <v>97</v>
      </c>
      <c r="E626" s="178" t="s">
        <v>1616</v>
      </c>
      <c r="F626" s="175" t="s">
        <v>2563</v>
      </c>
      <c r="G626" s="175" t="s">
        <v>3956</v>
      </c>
      <c r="H626" s="179" t="s">
        <v>2108</v>
      </c>
      <c r="I626" s="37" t="s">
        <v>1846</v>
      </c>
      <c r="J626" s="37" t="s">
        <v>1848</v>
      </c>
      <c r="K626" s="37" t="s">
        <v>1844</v>
      </c>
      <c r="L626" s="37" t="s">
        <v>1854</v>
      </c>
      <c r="M626" s="37" t="s">
        <v>323</v>
      </c>
      <c r="N626" s="37"/>
      <c r="O626" s="148"/>
      <c r="P626" s="126"/>
      <c r="Q626" s="126"/>
      <c r="R626" s="126"/>
      <c r="S626" s="126" t="s">
        <v>1</v>
      </c>
      <c r="T626" s="126"/>
      <c r="U626" s="126"/>
      <c r="V626" s="126"/>
      <c r="W626" s="126" t="s">
        <v>1</v>
      </c>
      <c r="X626" s="126" t="s">
        <v>2397</v>
      </c>
      <c r="Y626" s="126"/>
      <c r="Z626" s="126"/>
      <c r="AA626" s="126"/>
      <c r="AB626" s="126"/>
      <c r="AC626" s="126"/>
      <c r="AD626" s="126"/>
      <c r="AE626" s="126"/>
      <c r="AF626" s="126"/>
      <c r="AG626" s="126"/>
      <c r="AH626" s="126"/>
      <c r="AI626" s="126" t="s">
        <v>3634</v>
      </c>
    </row>
    <row r="627" spans="1:35" s="19" customFormat="1" ht="76.5" customHeight="1">
      <c r="A627" s="87" t="s">
        <v>2861</v>
      </c>
      <c r="B627" s="153" t="s">
        <v>3189</v>
      </c>
      <c r="C627" s="153" t="s">
        <v>97</v>
      </c>
      <c r="D627" s="155" t="s">
        <v>97</v>
      </c>
      <c r="E627" s="178" t="s">
        <v>1917</v>
      </c>
      <c r="F627" s="176" t="s">
        <v>3191</v>
      </c>
      <c r="G627" s="176"/>
      <c r="H627" s="179" t="s">
        <v>3193</v>
      </c>
      <c r="I627" s="37" t="s">
        <v>2899</v>
      </c>
      <c r="J627" s="37" t="s">
        <v>1855</v>
      </c>
      <c r="K627" s="37" t="s">
        <v>1849</v>
      </c>
      <c r="L627" s="37" t="s">
        <v>1850</v>
      </c>
      <c r="M627" s="126" t="s">
        <v>3226</v>
      </c>
      <c r="N627" s="37"/>
      <c r="O627" s="148"/>
      <c r="P627" s="126"/>
      <c r="Q627" s="126"/>
      <c r="R627" s="126"/>
      <c r="S627" s="126"/>
      <c r="T627" s="126"/>
      <c r="U627" s="126"/>
      <c r="V627" s="126"/>
      <c r="W627" s="126" t="s">
        <v>1</v>
      </c>
      <c r="X627" s="126"/>
      <c r="Y627" s="126"/>
      <c r="Z627" s="126"/>
      <c r="AA627" s="126"/>
      <c r="AB627" s="126"/>
      <c r="AC627" s="126"/>
      <c r="AD627" s="126"/>
      <c r="AE627" s="126"/>
      <c r="AF627" s="126"/>
      <c r="AG627" s="126"/>
      <c r="AH627" s="126"/>
      <c r="AI627" s="126" t="s">
        <v>3634</v>
      </c>
    </row>
    <row r="628" spans="1:35" s="19" customFormat="1" ht="76.5" customHeight="1">
      <c r="A628" s="87" t="s">
        <v>2862</v>
      </c>
      <c r="B628" s="153" t="s">
        <v>3678</v>
      </c>
      <c r="C628" s="153" t="s">
        <v>97</v>
      </c>
      <c r="D628" s="153" t="s">
        <v>97</v>
      </c>
      <c r="E628" s="170" t="s">
        <v>3008</v>
      </c>
      <c r="F628" s="156"/>
      <c r="G628" s="156"/>
      <c r="H628" s="167" t="s">
        <v>3679</v>
      </c>
      <c r="I628" s="37" t="s">
        <v>1893</v>
      </c>
      <c r="J628" s="37" t="s">
        <v>97</v>
      </c>
      <c r="K628" s="37" t="s">
        <v>1844</v>
      </c>
      <c r="L628" s="37" t="s">
        <v>1882</v>
      </c>
      <c r="M628" s="37" t="s">
        <v>5</v>
      </c>
      <c r="N628" s="37"/>
      <c r="O628" s="148"/>
      <c r="P628" s="126"/>
      <c r="Q628" s="126"/>
      <c r="R628" s="126"/>
      <c r="S628" s="126"/>
      <c r="T628" s="37"/>
      <c r="U628" s="126"/>
      <c r="V628" s="126"/>
      <c r="W628" s="126"/>
      <c r="X628" s="126"/>
      <c r="Y628" s="126"/>
      <c r="Z628" s="126"/>
      <c r="AA628" s="126"/>
      <c r="AB628" s="37"/>
      <c r="AC628" s="126" t="s">
        <v>1</v>
      </c>
      <c r="AD628" s="126"/>
      <c r="AE628" s="37"/>
      <c r="AF628" s="126"/>
      <c r="AG628" s="126"/>
      <c r="AH628" s="37"/>
      <c r="AI628" s="37" t="s">
        <v>3634</v>
      </c>
    </row>
    <row r="629" spans="1:35" s="19" customFormat="1" ht="76.5" customHeight="1">
      <c r="A629" s="87" t="s">
        <v>2863</v>
      </c>
      <c r="B629" s="153" t="s">
        <v>1560</v>
      </c>
      <c r="C629" s="153" t="s">
        <v>97</v>
      </c>
      <c r="D629" s="155" t="s">
        <v>97</v>
      </c>
      <c r="E629" s="170" t="s">
        <v>1933</v>
      </c>
      <c r="F629" s="156"/>
      <c r="G629" s="156"/>
      <c r="H629" s="167" t="s">
        <v>1994</v>
      </c>
      <c r="I629" s="37" t="s">
        <v>1876</v>
      </c>
      <c r="J629" s="37" t="s">
        <v>97</v>
      </c>
      <c r="K629" s="37" t="s">
        <v>1847</v>
      </c>
      <c r="L629" s="37" t="s">
        <v>1850</v>
      </c>
      <c r="M629" s="37" t="s">
        <v>6</v>
      </c>
      <c r="N629" s="37"/>
      <c r="O629" s="148"/>
      <c r="P629" s="126"/>
      <c r="Q629" s="126"/>
      <c r="R629" s="126"/>
      <c r="S629" s="126"/>
      <c r="T629" s="126"/>
      <c r="U629" s="126" t="s">
        <v>2957</v>
      </c>
      <c r="V629" s="126"/>
      <c r="W629" s="126"/>
      <c r="X629" s="126"/>
      <c r="Y629" s="126"/>
      <c r="Z629" s="126"/>
      <c r="AA629" s="126"/>
      <c r="AB629" s="126"/>
      <c r="AC629" s="126"/>
      <c r="AD629" s="126"/>
      <c r="AE629" s="126"/>
      <c r="AF629" s="126"/>
      <c r="AG629" s="126"/>
      <c r="AH629" s="126"/>
      <c r="AI629" s="126" t="s">
        <v>1</v>
      </c>
    </row>
    <row r="630" spans="1:35" s="19" customFormat="1" ht="76.5" customHeight="1">
      <c r="A630" s="87" t="s">
        <v>2864</v>
      </c>
      <c r="B630" s="153" t="s">
        <v>3010</v>
      </c>
      <c r="C630" s="153" t="s">
        <v>97</v>
      </c>
      <c r="D630" s="155" t="s">
        <v>97</v>
      </c>
      <c r="E630" s="178" t="s">
        <v>1616</v>
      </c>
      <c r="F630" s="176"/>
      <c r="G630" s="176"/>
      <c r="H630" s="179" t="s">
        <v>3086</v>
      </c>
      <c r="I630" s="37" t="s">
        <v>1894</v>
      </c>
      <c r="J630" s="37" t="s">
        <v>97</v>
      </c>
      <c r="K630" s="37" t="s">
        <v>1861</v>
      </c>
      <c r="L630" s="37" t="s">
        <v>97</v>
      </c>
      <c r="M630" s="126" t="s">
        <v>323</v>
      </c>
      <c r="N630" s="37"/>
      <c r="O630" s="148"/>
      <c r="P630" s="126"/>
      <c r="Q630" s="126"/>
      <c r="R630" s="126"/>
      <c r="S630" s="126"/>
      <c r="T630" s="126"/>
      <c r="U630" s="126"/>
      <c r="V630" s="126"/>
      <c r="W630" s="126"/>
      <c r="X630" s="126"/>
      <c r="Y630" s="126"/>
      <c r="Z630" s="126"/>
      <c r="AA630" s="126"/>
      <c r="AB630" s="126"/>
      <c r="AC630" s="126"/>
      <c r="AD630" s="126"/>
      <c r="AE630" s="126"/>
      <c r="AF630" s="126"/>
      <c r="AG630" s="126"/>
      <c r="AH630" s="126"/>
      <c r="AI630" s="126" t="s">
        <v>3634</v>
      </c>
    </row>
    <row r="631" spans="1:35" s="19" customFormat="1" ht="76.5" customHeight="1">
      <c r="A631" s="177" t="s">
        <v>2865</v>
      </c>
      <c r="B631" s="153" t="s">
        <v>1561</v>
      </c>
      <c r="C631" s="153" t="s">
        <v>97</v>
      </c>
      <c r="D631" s="155" t="s">
        <v>97</v>
      </c>
      <c r="E631" s="178" t="s">
        <v>1616</v>
      </c>
      <c r="F631" s="176"/>
      <c r="G631" s="200"/>
      <c r="H631" s="179" t="s">
        <v>1763</v>
      </c>
      <c r="I631" s="37" t="s">
        <v>1876</v>
      </c>
      <c r="J631" s="37" t="s">
        <v>97</v>
      </c>
      <c r="K631" s="37" t="s">
        <v>1849</v>
      </c>
      <c r="L631" s="37" t="s">
        <v>1854</v>
      </c>
      <c r="M631" s="126" t="s">
        <v>1964</v>
      </c>
      <c r="N631" s="37"/>
      <c r="O631" s="148"/>
      <c r="P631" s="126"/>
      <c r="Q631" s="126"/>
      <c r="R631" s="126"/>
      <c r="S631" s="126"/>
      <c r="T631" s="126"/>
      <c r="U631" s="126" t="s">
        <v>3957</v>
      </c>
      <c r="V631" s="126"/>
      <c r="W631" s="126"/>
      <c r="X631" s="126"/>
      <c r="Y631" s="126"/>
      <c r="Z631" s="126"/>
      <c r="AA631" s="126"/>
      <c r="AB631" s="126"/>
      <c r="AC631" s="126"/>
      <c r="AD631" s="126"/>
      <c r="AE631" s="126"/>
      <c r="AF631" s="126"/>
      <c r="AG631" s="126"/>
      <c r="AH631" s="126"/>
      <c r="AI631" s="126" t="s">
        <v>3634</v>
      </c>
    </row>
    <row r="632" spans="1:35" s="19" customFormat="1" ht="76.5" customHeight="1">
      <c r="A632" s="87" t="s">
        <v>388</v>
      </c>
      <c r="B632" s="153" t="s">
        <v>2027</v>
      </c>
      <c r="C632" s="153" t="s">
        <v>97</v>
      </c>
      <c r="D632" s="155" t="s">
        <v>97</v>
      </c>
      <c r="E632" s="170" t="s">
        <v>1912</v>
      </c>
      <c r="F632" s="159"/>
      <c r="G632" s="159"/>
      <c r="H632" s="167" t="s">
        <v>1934</v>
      </c>
      <c r="I632" s="37" t="s">
        <v>1874</v>
      </c>
      <c r="J632" s="37" t="s">
        <v>97</v>
      </c>
      <c r="K632" s="37" t="s">
        <v>1849</v>
      </c>
      <c r="L632" s="37" t="s">
        <v>1845</v>
      </c>
      <c r="M632" s="37" t="s">
        <v>6</v>
      </c>
      <c r="N632" s="37"/>
      <c r="O632" s="148"/>
      <c r="P632" s="126"/>
      <c r="Q632" s="126"/>
      <c r="R632" s="126"/>
      <c r="S632" s="126"/>
      <c r="T632" s="126"/>
      <c r="U632" s="126"/>
      <c r="V632" s="126"/>
      <c r="W632" s="126"/>
      <c r="X632" s="126"/>
      <c r="Y632" s="126"/>
      <c r="Z632" s="126"/>
      <c r="AA632" s="126"/>
      <c r="AB632" s="126"/>
      <c r="AC632" s="126"/>
      <c r="AD632" s="126"/>
      <c r="AE632" s="126"/>
      <c r="AF632" s="126"/>
      <c r="AG632" s="126"/>
      <c r="AH632" s="126"/>
      <c r="AI632" s="126" t="s">
        <v>3634</v>
      </c>
    </row>
    <row r="633" spans="1:35" s="19" customFormat="1" ht="76.5" customHeight="1">
      <c r="A633" s="87" t="s">
        <v>2866</v>
      </c>
      <c r="B633" s="153" t="s">
        <v>2297</v>
      </c>
      <c r="C633" s="153" t="s">
        <v>97</v>
      </c>
      <c r="D633" s="155" t="s">
        <v>97</v>
      </c>
      <c r="E633" s="170" t="s">
        <v>1616</v>
      </c>
      <c r="F633" s="156"/>
      <c r="G633" s="156"/>
      <c r="H633" s="167" t="s">
        <v>1772</v>
      </c>
      <c r="I633" s="37" t="s">
        <v>2905</v>
      </c>
      <c r="J633" s="37" t="s">
        <v>1859</v>
      </c>
      <c r="K633" s="37" t="s">
        <v>1844</v>
      </c>
      <c r="L633" s="37" t="s">
        <v>1850</v>
      </c>
      <c r="M633" s="37" t="s">
        <v>5</v>
      </c>
      <c r="N633" s="37"/>
      <c r="O633" s="148"/>
      <c r="P633" s="126"/>
      <c r="Q633" s="126"/>
      <c r="R633" s="126"/>
      <c r="S633" s="126"/>
      <c r="T633" s="126"/>
      <c r="U633" s="126"/>
      <c r="V633" s="126"/>
      <c r="W633" s="126"/>
      <c r="X633" s="126"/>
      <c r="Y633" s="126"/>
      <c r="Z633" s="126" t="s">
        <v>1</v>
      </c>
      <c r="AA633" s="126"/>
      <c r="AB633" s="126"/>
      <c r="AC633" s="126"/>
      <c r="AD633" s="126"/>
      <c r="AE633" s="126"/>
      <c r="AF633" s="126"/>
      <c r="AG633" s="126"/>
      <c r="AH633" s="126"/>
      <c r="AI633" s="126" t="s">
        <v>3634</v>
      </c>
    </row>
    <row r="634" spans="1:35" s="19" customFormat="1" ht="76.5" customHeight="1">
      <c r="A634" s="87" t="s">
        <v>2867</v>
      </c>
      <c r="B634" s="153" t="s">
        <v>1629</v>
      </c>
      <c r="C634" s="153" t="s">
        <v>97</v>
      </c>
      <c r="D634" s="153" t="s">
        <v>97</v>
      </c>
      <c r="E634" s="170" t="s">
        <v>1617</v>
      </c>
      <c r="F634" s="156" t="s">
        <v>2577</v>
      </c>
      <c r="G634" s="156"/>
      <c r="H634" s="167" t="s">
        <v>1939</v>
      </c>
      <c r="I634" s="37" t="s">
        <v>1846</v>
      </c>
      <c r="J634" s="37" t="s">
        <v>1843</v>
      </c>
      <c r="K634" s="37" t="s">
        <v>1844</v>
      </c>
      <c r="L634" s="37" t="s">
        <v>1850</v>
      </c>
      <c r="M634" s="37" t="s">
        <v>1717</v>
      </c>
      <c r="N634" s="37"/>
      <c r="O634" s="148"/>
      <c r="P634" s="126"/>
      <c r="Q634" s="126"/>
      <c r="R634" s="126"/>
      <c r="S634" s="126"/>
      <c r="T634" s="37"/>
      <c r="U634" s="126"/>
      <c r="V634" s="126"/>
      <c r="W634" s="126"/>
      <c r="X634" s="126"/>
      <c r="Y634" s="126"/>
      <c r="Z634" s="126"/>
      <c r="AA634" s="126"/>
      <c r="AB634" s="37"/>
      <c r="AC634" s="126"/>
      <c r="AD634" s="126"/>
      <c r="AE634" s="37"/>
      <c r="AF634" s="126"/>
      <c r="AG634" s="126"/>
      <c r="AH634" s="37"/>
      <c r="AI634" s="37" t="s">
        <v>3634</v>
      </c>
    </row>
    <row r="635" spans="1:35" s="19" customFormat="1" ht="76.5" customHeight="1">
      <c r="A635" s="87" t="s">
        <v>2868</v>
      </c>
      <c r="B635" s="153" t="s">
        <v>1630</v>
      </c>
      <c r="C635" s="153" t="s">
        <v>97</v>
      </c>
      <c r="D635" s="153" t="s">
        <v>97</v>
      </c>
      <c r="E635" s="170" t="s">
        <v>1617</v>
      </c>
      <c r="F635" s="159" t="s">
        <v>2578</v>
      </c>
      <c r="G635" s="159"/>
      <c r="H635" s="167" t="s">
        <v>998</v>
      </c>
      <c r="I635" s="37" t="s">
        <v>2905</v>
      </c>
      <c r="J635" s="37" t="s">
        <v>1843</v>
      </c>
      <c r="K635" s="37" t="s">
        <v>1844</v>
      </c>
      <c r="L635" s="37" t="s">
        <v>1850</v>
      </c>
      <c r="M635" s="37" t="s">
        <v>5</v>
      </c>
      <c r="N635" s="37"/>
      <c r="O635" s="148"/>
      <c r="P635" s="126"/>
      <c r="Q635" s="126"/>
      <c r="R635" s="126"/>
      <c r="S635" s="126"/>
      <c r="T635" s="126"/>
      <c r="U635" s="126"/>
      <c r="V635" s="126"/>
      <c r="W635" s="126" t="s">
        <v>1</v>
      </c>
      <c r="X635" s="126" t="s">
        <v>2446</v>
      </c>
      <c r="Y635" s="126"/>
      <c r="Z635" s="126"/>
      <c r="AA635" s="126"/>
      <c r="AB635" s="126"/>
      <c r="AC635" s="126"/>
      <c r="AD635" s="126"/>
      <c r="AE635" s="126"/>
      <c r="AF635" s="126"/>
      <c r="AG635" s="126"/>
      <c r="AH635" s="126"/>
      <c r="AI635" s="126" t="s">
        <v>3634</v>
      </c>
    </row>
    <row r="636" spans="1:35" s="19" customFormat="1" ht="76.5" customHeight="1">
      <c r="A636" s="87" t="s">
        <v>2869</v>
      </c>
      <c r="B636" s="153" t="s">
        <v>2938</v>
      </c>
      <c r="C636" s="153" t="s">
        <v>97</v>
      </c>
      <c r="D636" s="153" t="s">
        <v>97</v>
      </c>
      <c r="E636" s="170" t="s">
        <v>1616</v>
      </c>
      <c r="F636" s="159" t="s">
        <v>2974</v>
      </c>
      <c r="G636" s="159" t="s">
        <v>3958</v>
      </c>
      <c r="H636" s="167" t="s">
        <v>2939</v>
      </c>
      <c r="I636" s="37" t="s">
        <v>2905</v>
      </c>
      <c r="J636" s="37" t="s">
        <v>1843</v>
      </c>
      <c r="K636" s="37" t="s">
        <v>1844</v>
      </c>
      <c r="L636" s="37" t="s">
        <v>2134</v>
      </c>
      <c r="M636" s="37" t="s">
        <v>323</v>
      </c>
      <c r="N636" s="37"/>
      <c r="O636" s="148"/>
      <c r="P636" s="126"/>
      <c r="Q636" s="126"/>
      <c r="R636" s="126"/>
      <c r="S636" s="126" t="s">
        <v>1</v>
      </c>
      <c r="T636" s="126"/>
      <c r="U636" s="126"/>
      <c r="V636" s="126"/>
      <c r="W636" s="126" t="s">
        <v>1</v>
      </c>
      <c r="X636" s="126" t="s">
        <v>3425</v>
      </c>
      <c r="Y636" s="126"/>
      <c r="Z636" s="126"/>
      <c r="AA636" s="126"/>
      <c r="AB636" s="126"/>
      <c r="AC636" s="126"/>
      <c r="AD636" s="126"/>
      <c r="AE636" s="126"/>
      <c r="AF636" s="126"/>
      <c r="AG636" s="126"/>
      <c r="AH636" s="126"/>
      <c r="AI636" s="126" t="s">
        <v>3634</v>
      </c>
    </row>
    <row r="637" spans="1:35" s="19" customFormat="1" ht="76.5" customHeight="1">
      <c r="A637" s="87" t="s">
        <v>2870</v>
      </c>
      <c r="B637" s="153" t="s">
        <v>2394</v>
      </c>
      <c r="C637" s="153" t="s">
        <v>97</v>
      </c>
      <c r="D637" s="155" t="s">
        <v>97</v>
      </c>
      <c r="E637" s="170" t="s">
        <v>1924</v>
      </c>
      <c r="F637" s="159"/>
      <c r="G637" s="159"/>
      <c r="H637" s="167" t="s">
        <v>2395</v>
      </c>
      <c r="I637" s="37" t="s">
        <v>2905</v>
      </c>
      <c r="J637" s="37" t="s">
        <v>1843</v>
      </c>
      <c r="K637" s="37" t="s">
        <v>1844</v>
      </c>
      <c r="L637" s="37" t="s">
        <v>2134</v>
      </c>
      <c r="M637" s="37" t="s">
        <v>323</v>
      </c>
      <c r="N637" s="37"/>
      <c r="O637" s="148"/>
      <c r="P637" s="126"/>
      <c r="Q637" s="126"/>
      <c r="R637" s="126"/>
      <c r="S637" s="126"/>
      <c r="T637" s="126"/>
      <c r="U637" s="126"/>
      <c r="V637" s="126"/>
      <c r="W637" s="126"/>
      <c r="X637" s="126"/>
      <c r="Y637" s="126"/>
      <c r="Z637" s="126"/>
      <c r="AA637" s="126"/>
      <c r="AB637" s="126"/>
      <c r="AC637" s="126"/>
      <c r="AD637" s="126"/>
      <c r="AE637" s="126"/>
      <c r="AF637" s="126"/>
      <c r="AG637" s="126"/>
      <c r="AH637" s="126"/>
      <c r="AI637" s="126" t="s">
        <v>3634</v>
      </c>
    </row>
    <row r="638" spans="1:35" s="19" customFormat="1" ht="76.5" customHeight="1">
      <c r="A638" s="177" t="s">
        <v>2871</v>
      </c>
      <c r="B638" s="153" t="s">
        <v>3134</v>
      </c>
      <c r="C638" s="153" t="s">
        <v>97</v>
      </c>
      <c r="D638" s="153" t="s">
        <v>97</v>
      </c>
      <c r="E638" s="170" t="s">
        <v>3007</v>
      </c>
      <c r="F638" s="159"/>
      <c r="G638" s="159"/>
      <c r="H638" s="167" t="s">
        <v>3138</v>
      </c>
      <c r="I638" s="37" t="s">
        <v>1858</v>
      </c>
      <c r="J638" s="37" t="s">
        <v>97</v>
      </c>
      <c r="K638" s="37" t="s">
        <v>1844</v>
      </c>
      <c r="L638" s="37" t="s">
        <v>1882</v>
      </c>
      <c r="M638" s="37" t="s">
        <v>5</v>
      </c>
      <c r="N638" s="37"/>
      <c r="O638" s="148"/>
      <c r="P638" s="126"/>
      <c r="Q638" s="126"/>
      <c r="R638" s="126"/>
      <c r="S638" s="126"/>
      <c r="T638" s="126"/>
      <c r="U638" s="126"/>
      <c r="V638" s="126"/>
      <c r="W638" s="126"/>
      <c r="X638" s="126"/>
      <c r="Y638" s="126"/>
      <c r="Z638" s="126"/>
      <c r="AA638" s="126"/>
      <c r="AB638" s="126"/>
      <c r="AC638" s="126" t="s">
        <v>3763</v>
      </c>
      <c r="AD638" s="126"/>
      <c r="AE638" s="126"/>
      <c r="AF638" s="126"/>
      <c r="AG638" s="126"/>
      <c r="AH638" s="126"/>
      <c r="AI638" s="126" t="s">
        <v>3634</v>
      </c>
    </row>
    <row r="639" spans="1:35" s="19" customFormat="1" ht="76.5" customHeight="1">
      <c r="A639" s="87" t="s">
        <v>2872</v>
      </c>
      <c r="B639" s="153" t="s">
        <v>2028</v>
      </c>
      <c r="C639" s="153" t="s">
        <v>97</v>
      </c>
      <c r="D639" s="153" t="s">
        <v>97</v>
      </c>
      <c r="E639" s="170" t="s">
        <v>1616</v>
      </c>
      <c r="F639" s="159"/>
      <c r="G639" s="159"/>
      <c r="H639" s="167" t="s">
        <v>3338</v>
      </c>
      <c r="I639" s="37" t="s">
        <v>1874</v>
      </c>
      <c r="J639" s="37" t="s">
        <v>1862</v>
      </c>
      <c r="K639" s="37" t="s">
        <v>1849</v>
      </c>
      <c r="L639" s="37" t="s">
        <v>1882</v>
      </c>
      <c r="M639" s="37" t="s">
        <v>5</v>
      </c>
      <c r="N639" s="37"/>
      <c r="O639" s="148"/>
      <c r="P639" s="126"/>
      <c r="Q639" s="126"/>
      <c r="R639" s="126"/>
      <c r="S639" s="126"/>
      <c r="T639" s="126"/>
      <c r="U639" s="126"/>
      <c r="V639" s="126"/>
      <c r="W639" s="126"/>
      <c r="X639" s="126"/>
      <c r="Y639" s="126"/>
      <c r="Z639" s="126"/>
      <c r="AA639" s="126"/>
      <c r="AB639" s="126"/>
      <c r="AC639" s="126"/>
      <c r="AD639" s="126"/>
      <c r="AE639" s="126"/>
      <c r="AF639" s="126"/>
      <c r="AG639" s="126"/>
      <c r="AH639" s="126"/>
      <c r="AI639" s="126" t="s">
        <v>3634</v>
      </c>
    </row>
    <row r="640" spans="1:35" s="19" customFormat="1" ht="76.5" customHeight="1">
      <c r="A640" s="87" t="s">
        <v>2873</v>
      </c>
      <c r="B640" s="153" t="s">
        <v>2107</v>
      </c>
      <c r="C640" s="153" t="s">
        <v>97</v>
      </c>
      <c r="D640" s="153" t="s">
        <v>97</v>
      </c>
      <c r="E640" s="170" t="s">
        <v>1616</v>
      </c>
      <c r="F640" s="159" t="s">
        <v>2584</v>
      </c>
      <c r="G640" s="159" t="s">
        <v>2961</v>
      </c>
      <c r="H640" s="167" t="s">
        <v>1462</v>
      </c>
      <c r="I640" s="37" t="s">
        <v>1846</v>
      </c>
      <c r="J640" s="37" t="s">
        <v>1848</v>
      </c>
      <c r="K640" s="37" t="s">
        <v>1849</v>
      </c>
      <c r="L640" s="37" t="s">
        <v>1850</v>
      </c>
      <c r="M640" s="37" t="s">
        <v>323</v>
      </c>
      <c r="N640" s="37" t="s">
        <v>1</v>
      </c>
      <c r="O640" s="148"/>
      <c r="P640" s="126"/>
      <c r="Q640" s="126"/>
      <c r="R640" s="126"/>
      <c r="S640" s="126"/>
      <c r="T640" s="126"/>
      <c r="U640" s="126"/>
      <c r="V640" s="126"/>
      <c r="W640" s="126"/>
      <c r="X640" s="126"/>
      <c r="Y640" s="126"/>
      <c r="Z640" s="126"/>
      <c r="AA640" s="126"/>
      <c r="AB640" s="126"/>
      <c r="AC640" s="126"/>
      <c r="AD640" s="126"/>
      <c r="AE640" s="126"/>
      <c r="AF640" s="126"/>
      <c r="AG640" s="126"/>
      <c r="AH640" s="126"/>
      <c r="AI640" s="126" t="s">
        <v>3634</v>
      </c>
    </row>
    <row r="641" spans="1:35" s="19" customFormat="1" ht="76.5" customHeight="1">
      <c r="A641" s="87" t="s">
        <v>2874</v>
      </c>
      <c r="B641" s="153" t="s">
        <v>893</v>
      </c>
      <c r="C641" s="153" t="s">
        <v>97</v>
      </c>
      <c r="D641" s="155" t="s">
        <v>97</v>
      </c>
      <c r="E641" s="170" t="s">
        <v>1920</v>
      </c>
      <c r="F641" s="159" t="s">
        <v>2585</v>
      </c>
      <c r="G641" s="159"/>
      <c r="H641" s="167" t="s">
        <v>1768</v>
      </c>
      <c r="I641" s="37" t="s">
        <v>1846</v>
      </c>
      <c r="J641" s="37" t="s">
        <v>1852</v>
      </c>
      <c r="K641" s="37" t="s">
        <v>1844</v>
      </c>
      <c r="L641" s="37" t="s">
        <v>1850</v>
      </c>
      <c r="M641" s="37" t="s">
        <v>5</v>
      </c>
      <c r="N641" s="37"/>
      <c r="O641" s="148"/>
      <c r="P641" s="126"/>
      <c r="Q641" s="126"/>
      <c r="R641" s="126"/>
      <c r="S641" s="126"/>
      <c r="T641" s="126"/>
      <c r="U641" s="126"/>
      <c r="V641" s="126"/>
      <c r="W641" s="126"/>
      <c r="X641" s="126"/>
      <c r="Y641" s="126"/>
      <c r="Z641" s="126"/>
      <c r="AA641" s="126"/>
      <c r="AB641" s="126"/>
      <c r="AC641" s="126"/>
      <c r="AD641" s="126"/>
      <c r="AE641" s="126"/>
      <c r="AF641" s="126"/>
      <c r="AG641" s="126"/>
      <c r="AH641" s="126"/>
      <c r="AI641" s="126" t="s">
        <v>3634</v>
      </c>
    </row>
    <row r="642" spans="1:35" s="19" customFormat="1" ht="76.5" customHeight="1">
      <c r="A642" s="87" t="s">
        <v>2875</v>
      </c>
      <c r="B642" s="153" t="s">
        <v>2447</v>
      </c>
      <c r="C642" s="153" t="s">
        <v>97</v>
      </c>
      <c r="D642" s="153" t="s">
        <v>97</v>
      </c>
      <c r="E642" s="170" t="s">
        <v>1919</v>
      </c>
      <c r="F642" s="159" t="s">
        <v>2587</v>
      </c>
      <c r="G642" s="159"/>
      <c r="H642" s="167" t="s">
        <v>953</v>
      </c>
      <c r="I642" s="37" t="s">
        <v>1858</v>
      </c>
      <c r="J642" s="37" t="s">
        <v>1848</v>
      </c>
      <c r="K642" s="37" t="s">
        <v>1849</v>
      </c>
      <c r="L642" s="37" t="s">
        <v>1850</v>
      </c>
      <c r="M642" s="37" t="s">
        <v>323</v>
      </c>
      <c r="N642" s="37"/>
      <c r="O642" s="148"/>
      <c r="P642" s="126"/>
      <c r="Q642" s="126"/>
      <c r="R642" s="126"/>
      <c r="S642" s="126"/>
      <c r="T642" s="126"/>
      <c r="U642" s="126"/>
      <c r="V642" s="126"/>
      <c r="W642" s="126"/>
      <c r="X642" s="126"/>
      <c r="Y642" s="126"/>
      <c r="Z642" s="126"/>
      <c r="AA642" s="126"/>
      <c r="AB642" s="126"/>
      <c r="AC642" s="126"/>
      <c r="AD642" s="126"/>
      <c r="AE642" s="126"/>
      <c r="AF642" s="126"/>
      <c r="AG642" s="126"/>
      <c r="AH642" s="126"/>
      <c r="AI642" s="126" t="s">
        <v>3634</v>
      </c>
    </row>
    <row r="643" spans="1:35" s="19" customFormat="1" ht="76.5" customHeight="1">
      <c r="A643" s="87" t="s">
        <v>389</v>
      </c>
      <c r="B643" s="153" t="s">
        <v>1562</v>
      </c>
      <c r="C643" s="153" t="s">
        <v>97</v>
      </c>
      <c r="D643" s="153" t="s">
        <v>97</v>
      </c>
      <c r="E643" s="170" t="s">
        <v>1616</v>
      </c>
      <c r="F643" s="156"/>
      <c r="G643" s="156"/>
      <c r="H643" s="167" t="s">
        <v>1995</v>
      </c>
      <c r="I643" s="37" t="s">
        <v>1876</v>
      </c>
      <c r="J643" s="37" t="s">
        <v>97</v>
      </c>
      <c r="K643" s="37" t="s">
        <v>1849</v>
      </c>
      <c r="L643" s="37" t="s">
        <v>1854</v>
      </c>
      <c r="M643" s="37" t="s">
        <v>6</v>
      </c>
      <c r="N643" s="37"/>
      <c r="O643" s="148"/>
      <c r="P643" s="126"/>
      <c r="Q643" s="126"/>
      <c r="R643" s="126"/>
      <c r="S643" s="126"/>
      <c r="T643" s="37"/>
      <c r="U643" s="126"/>
      <c r="V643" s="126"/>
      <c r="W643" s="126"/>
      <c r="X643" s="126"/>
      <c r="Y643" s="126"/>
      <c r="Z643" s="126"/>
      <c r="AA643" s="126"/>
      <c r="AB643" s="37"/>
      <c r="AC643" s="126"/>
      <c r="AD643" s="126"/>
      <c r="AE643" s="37"/>
      <c r="AF643" s="126"/>
      <c r="AG643" s="126"/>
      <c r="AH643" s="37"/>
      <c r="AI643" s="37" t="s">
        <v>3634</v>
      </c>
    </row>
    <row r="644" spans="1:35" s="19" customFormat="1" ht="76.5" customHeight="1">
      <c r="A644" s="87" t="s">
        <v>2876</v>
      </c>
      <c r="B644" s="153" t="s">
        <v>1563</v>
      </c>
      <c r="C644" s="153" t="s">
        <v>97</v>
      </c>
      <c r="D644" s="153" t="s">
        <v>97</v>
      </c>
      <c r="E644" s="170" t="s">
        <v>1616</v>
      </c>
      <c r="F644" s="159"/>
      <c r="G644" s="159"/>
      <c r="H644" s="167" t="s">
        <v>1996</v>
      </c>
      <c r="I644" s="37" t="s">
        <v>1876</v>
      </c>
      <c r="J644" s="37" t="s">
        <v>97</v>
      </c>
      <c r="K644" s="37" t="s">
        <v>1849</v>
      </c>
      <c r="L644" s="37" t="s">
        <v>1854</v>
      </c>
      <c r="M644" s="37" t="s">
        <v>6</v>
      </c>
      <c r="N644" s="37"/>
      <c r="O644" s="148"/>
      <c r="P644" s="126"/>
      <c r="Q644" s="126"/>
      <c r="R644" s="126"/>
      <c r="S644" s="126"/>
      <c r="T644" s="126"/>
      <c r="U644" s="126"/>
      <c r="V644" s="126"/>
      <c r="W644" s="126"/>
      <c r="X644" s="126"/>
      <c r="Y644" s="126"/>
      <c r="Z644" s="126"/>
      <c r="AA644" s="126"/>
      <c r="AB644" s="126"/>
      <c r="AC644" s="126"/>
      <c r="AD644" s="126"/>
      <c r="AE644" s="126"/>
      <c r="AF644" s="126"/>
      <c r="AG644" s="126"/>
      <c r="AH644" s="126"/>
      <c r="AI644" s="126" t="s">
        <v>3634</v>
      </c>
    </row>
    <row r="645" spans="1:35" s="19" customFormat="1" ht="76.5" customHeight="1">
      <c r="A645" s="87" t="s">
        <v>2877</v>
      </c>
      <c r="B645" s="153" t="s">
        <v>2791</v>
      </c>
      <c r="C645" s="153" t="s">
        <v>97</v>
      </c>
      <c r="D645" s="153" t="s">
        <v>97</v>
      </c>
      <c r="E645" s="178" t="s">
        <v>577</v>
      </c>
      <c r="F645" s="176"/>
      <c r="G645" s="176"/>
      <c r="H645" s="179" t="s">
        <v>3344</v>
      </c>
      <c r="I645" s="37" t="s">
        <v>1874</v>
      </c>
      <c r="J645" s="37" t="s">
        <v>1859</v>
      </c>
      <c r="K645" s="37" t="s">
        <v>1849</v>
      </c>
      <c r="L645" s="37" t="s">
        <v>1850</v>
      </c>
      <c r="M645" s="126" t="s">
        <v>5</v>
      </c>
      <c r="N645" s="37"/>
      <c r="O645" s="148"/>
      <c r="P645" s="126"/>
      <c r="Q645" s="126"/>
      <c r="R645" s="126"/>
      <c r="S645" s="126"/>
      <c r="T645" s="126"/>
      <c r="U645" s="126"/>
      <c r="V645" s="126"/>
      <c r="W645" s="126"/>
      <c r="X645" s="126"/>
      <c r="Y645" s="126"/>
      <c r="Z645" s="126" t="s">
        <v>1</v>
      </c>
      <c r="AA645" s="126"/>
      <c r="AB645" s="126"/>
      <c r="AC645" s="126"/>
      <c r="AD645" s="126"/>
      <c r="AE645" s="126"/>
      <c r="AF645" s="126"/>
      <c r="AG645" s="126"/>
      <c r="AH645" s="126"/>
      <c r="AI645" s="126" t="s">
        <v>3634</v>
      </c>
    </row>
    <row r="646" spans="1:35" s="19" customFormat="1" ht="76.5" customHeight="1">
      <c r="A646" s="193" t="s">
        <v>2878</v>
      </c>
      <c r="B646" s="191" t="s">
        <v>2219</v>
      </c>
      <c r="C646" s="191" t="s">
        <v>97</v>
      </c>
      <c r="D646" s="192" t="s">
        <v>97</v>
      </c>
      <c r="E646" s="178" t="s">
        <v>1919</v>
      </c>
      <c r="F646" s="175" t="s">
        <v>2717</v>
      </c>
      <c r="G646" s="175"/>
      <c r="H646" s="179" t="s">
        <v>988</v>
      </c>
      <c r="I646" s="126" t="s">
        <v>1858</v>
      </c>
      <c r="J646" s="126" t="s">
        <v>1848</v>
      </c>
      <c r="K646" s="126" t="s">
        <v>1849</v>
      </c>
      <c r="L646" s="126" t="s">
        <v>1850</v>
      </c>
      <c r="M646" s="126" t="s">
        <v>1717</v>
      </c>
      <c r="N646" s="126"/>
      <c r="O646" s="148"/>
      <c r="P646" s="126"/>
      <c r="Q646" s="126"/>
      <c r="R646" s="126"/>
      <c r="S646" s="126"/>
      <c r="T646" s="126"/>
      <c r="U646" s="126"/>
      <c r="V646" s="126"/>
      <c r="W646" s="126" t="s">
        <v>1</v>
      </c>
      <c r="X646" s="126"/>
      <c r="Y646" s="126"/>
      <c r="Z646" s="126"/>
      <c r="AA646" s="126"/>
      <c r="AB646" s="126"/>
      <c r="AC646" s="126"/>
      <c r="AD646" s="126"/>
      <c r="AE646" s="126"/>
      <c r="AF646" s="126"/>
      <c r="AG646" s="126"/>
      <c r="AH646" s="126"/>
      <c r="AI646" s="126" t="s">
        <v>3634</v>
      </c>
    </row>
    <row r="647" spans="1:35" s="19" customFormat="1" ht="76.5" customHeight="1">
      <c r="A647" s="87" t="s">
        <v>2879</v>
      </c>
      <c r="B647" s="153" t="s">
        <v>904</v>
      </c>
      <c r="C647" s="153" t="s">
        <v>97</v>
      </c>
      <c r="D647" s="153" t="s">
        <v>97</v>
      </c>
      <c r="E647" s="178" t="s">
        <v>1617</v>
      </c>
      <c r="F647" s="176" t="s">
        <v>2589</v>
      </c>
      <c r="G647" s="176"/>
      <c r="H647" s="179" t="s">
        <v>1244</v>
      </c>
      <c r="I647" s="37" t="s">
        <v>1846</v>
      </c>
      <c r="J647" s="37" t="s">
        <v>1864</v>
      </c>
      <c r="K647" s="37" t="s">
        <v>1844</v>
      </c>
      <c r="L647" s="37" t="s">
        <v>1850</v>
      </c>
      <c r="M647" s="126" t="s">
        <v>1717</v>
      </c>
      <c r="N647" s="37"/>
      <c r="O647" s="148"/>
      <c r="P647" s="126"/>
      <c r="Q647" s="126"/>
      <c r="R647" s="126"/>
      <c r="S647" s="126"/>
      <c r="T647" s="126"/>
      <c r="U647" s="126"/>
      <c r="V647" s="126"/>
      <c r="W647" s="126" t="s">
        <v>3945</v>
      </c>
      <c r="X647" s="126" t="s">
        <v>2396</v>
      </c>
      <c r="Y647" s="126"/>
      <c r="Z647" s="126"/>
      <c r="AA647" s="126"/>
      <c r="AB647" s="126"/>
      <c r="AC647" s="126"/>
      <c r="AD647" s="126"/>
      <c r="AE647" s="126"/>
      <c r="AF647" s="126"/>
      <c r="AG647" s="126"/>
      <c r="AH647" s="126"/>
      <c r="AI647" s="126" t="s">
        <v>1</v>
      </c>
    </row>
    <row r="648" spans="1:35" s="19" customFormat="1" ht="76.5" customHeight="1">
      <c r="A648" s="87" t="s">
        <v>2880</v>
      </c>
      <c r="B648" s="153" t="s">
        <v>901</v>
      </c>
      <c r="C648" s="153" t="s">
        <v>97</v>
      </c>
      <c r="D648" s="153" t="s">
        <v>97</v>
      </c>
      <c r="E648" s="170" t="s">
        <v>1617</v>
      </c>
      <c r="F648" s="156" t="s">
        <v>2588</v>
      </c>
      <c r="G648" s="156"/>
      <c r="H648" s="167" t="s">
        <v>902</v>
      </c>
      <c r="I648" s="37" t="s">
        <v>1846</v>
      </c>
      <c r="J648" s="37" t="s">
        <v>1864</v>
      </c>
      <c r="K648" s="37" t="s">
        <v>1844</v>
      </c>
      <c r="L648" s="37" t="s">
        <v>1850</v>
      </c>
      <c r="M648" s="37" t="s">
        <v>5</v>
      </c>
      <c r="N648" s="37"/>
      <c r="O648" s="148"/>
      <c r="P648" s="126"/>
      <c r="Q648" s="126"/>
      <c r="R648" s="126"/>
      <c r="S648" s="126"/>
      <c r="T648" s="126"/>
      <c r="U648" s="126"/>
      <c r="V648" s="126"/>
      <c r="W648" s="126"/>
      <c r="X648" s="126" t="s">
        <v>2396</v>
      </c>
      <c r="Y648" s="126"/>
      <c r="Z648" s="126"/>
      <c r="AA648" s="126"/>
      <c r="AB648" s="126"/>
      <c r="AC648" s="126"/>
      <c r="AD648" s="126"/>
      <c r="AE648" s="126"/>
      <c r="AF648" s="126"/>
      <c r="AG648" s="126"/>
      <c r="AH648" s="126"/>
      <c r="AI648" s="126" t="s">
        <v>3634</v>
      </c>
    </row>
    <row r="649" spans="1:35" s="19" customFormat="1" ht="76.5" customHeight="1">
      <c r="A649" s="87" t="s">
        <v>2881</v>
      </c>
      <c r="B649" s="153" t="s">
        <v>900</v>
      </c>
      <c r="C649" s="153" t="s">
        <v>97</v>
      </c>
      <c r="D649" s="153" t="s">
        <v>97</v>
      </c>
      <c r="E649" s="170" t="s">
        <v>1617</v>
      </c>
      <c r="F649" s="156"/>
      <c r="G649" s="156"/>
      <c r="H649" s="167" t="s">
        <v>1242</v>
      </c>
      <c r="I649" s="37" t="s">
        <v>1846</v>
      </c>
      <c r="J649" s="37" t="s">
        <v>1864</v>
      </c>
      <c r="K649" s="37" t="s">
        <v>1844</v>
      </c>
      <c r="L649" s="37" t="s">
        <v>1850</v>
      </c>
      <c r="M649" s="37" t="s">
        <v>5</v>
      </c>
      <c r="N649" s="37"/>
      <c r="O649" s="148"/>
      <c r="P649" s="126"/>
      <c r="Q649" s="126"/>
      <c r="R649" s="126"/>
      <c r="S649" s="126"/>
      <c r="T649" s="37"/>
      <c r="U649" s="126"/>
      <c r="V649" s="126"/>
      <c r="W649" s="190"/>
      <c r="X649" s="126"/>
      <c r="Y649" s="126"/>
      <c r="Z649" s="126"/>
      <c r="AA649" s="126"/>
      <c r="AB649" s="37"/>
      <c r="AC649" s="126"/>
      <c r="AD649" s="126"/>
      <c r="AE649" s="37"/>
      <c r="AF649" s="126"/>
      <c r="AG649" s="126"/>
      <c r="AH649" s="37"/>
      <c r="AI649" s="37" t="s">
        <v>3634</v>
      </c>
    </row>
    <row r="650" spans="1:35" s="19" customFormat="1" ht="76.5" customHeight="1">
      <c r="A650" s="87" t="s">
        <v>2882</v>
      </c>
      <c r="B650" s="153" t="s">
        <v>903</v>
      </c>
      <c r="C650" s="153" t="s">
        <v>97</v>
      </c>
      <c r="D650" s="153" t="s">
        <v>97</v>
      </c>
      <c r="E650" s="170" t="s">
        <v>1617</v>
      </c>
      <c r="F650" s="156"/>
      <c r="G650" s="156"/>
      <c r="H650" s="167" t="s">
        <v>1243</v>
      </c>
      <c r="I650" s="37" t="s">
        <v>1846</v>
      </c>
      <c r="J650" s="37" t="s">
        <v>1864</v>
      </c>
      <c r="K650" s="37" t="s">
        <v>1844</v>
      </c>
      <c r="L650" s="37" t="s">
        <v>1850</v>
      </c>
      <c r="M650" s="37" t="s">
        <v>1717</v>
      </c>
      <c r="N650" s="37"/>
      <c r="O650" s="148"/>
      <c r="P650" s="126"/>
      <c r="Q650" s="126"/>
      <c r="R650" s="126"/>
      <c r="S650" s="126"/>
      <c r="T650" s="37"/>
      <c r="U650" s="126"/>
      <c r="V650" s="126"/>
      <c r="W650" s="126"/>
      <c r="X650" s="126"/>
      <c r="Y650" s="126"/>
      <c r="Z650" s="126"/>
      <c r="AA650" s="126"/>
      <c r="AB650" s="37"/>
      <c r="AC650" s="126"/>
      <c r="AD650" s="126"/>
      <c r="AE650" s="37"/>
      <c r="AF650" s="126"/>
      <c r="AG650" s="126"/>
      <c r="AH650" s="37"/>
      <c r="AI650" s="37" t="s">
        <v>3634</v>
      </c>
    </row>
    <row r="651" spans="1:35" s="19" customFormat="1" ht="76.5" customHeight="1">
      <c r="A651" s="87" t="s">
        <v>2883</v>
      </c>
      <c r="B651" s="153" t="s">
        <v>3124</v>
      </c>
      <c r="C651" s="153" t="s">
        <v>97</v>
      </c>
      <c r="D651" s="153" t="s">
        <v>97</v>
      </c>
      <c r="E651" s="170" t="s">
        <v>1616</v>
      </c>
      <c r="F651" s="159"/>
      <c r="G651" s="159"/>
      <c r="H651" s="167" t="s">
        <v>3221</v>
      </c>
      <c r="I651" s="37" t="s">
        <v>1858</v>
      </c>
      <c r="J651" s="37" t="s">
        <v>97</v>
      </c>
      <c r="K651" s="37" t="s">
        <v>1868</v>
      </c>
      <c r="L651" s="37" t="s">
        <v>1882</v>
      </c>
      <c r="M651" s="37" t="s">
        <v>5</v>
      </c>
      <c r="N651" s="37"/>
      <c r="O651" s="148"/>
      <c r="P651" s="126"/>
      <c r="Q651" s="126"/>
      <c r="R651" s="126"/>
      <c r="S651" s="126"/>
      <c r="T651" s="126" t="s">
        <v>1</v>
      </c>
      <c r="U651" s="126"/>
      <c r="V651" s="126"/>
      <c r="W651" s="126"/>
      <c r="X651" s="126"/>
      <c r="Y651" s="126"/>
      <c r="Z651" s="126"/>
      <c r="AA651" s="126"/>
      <c r="AB651" s="126"/>
      <c r="AC651" s="126"/>
      <c r="AD651" s="126"/>
      <c r="AE651" s="126"/>
      <c r="AF651" s="126"/>
      <c r="AG651" s="126"/>
      <c r="AH651" s="126"/>
      <c r="AI651" s="126" t="s">
        <v>3634</v>
      </c>
    </row>
    <row r="652" spans="1:35" s="19" customFormat="1" ht="76.5" customHeight="1">
      <c r="A652" s="87" t="s">
        <v>2884</v>
      </c>
      <c r="B652" s="153" t="s">
        <v>3744</v>
      </c>
      <c r="C652" s="153" t="s">
        <v>97</v>
      </c>
      <c r="D652" s="153" t="s">
        <v>97</v>
      </c>
      <c r="E652" s="170" t="s">
        <v>3123</v>
      </c>
      <c r="F652" s="176" t="s">
        <v>3121</v>
      </c>
      <c r="G652" s="176" t="s">
        <v>3959</v>
      </c>
      <c r="H652" s="179" t="s">
        <v>3122</v>
      </c>
      <c r="I652" s="37" t="s">
        <v>1846</v>
      </c>
      <c r="J652" s="37" t="s">
        <v>1885</v>
      </c>
      <c r="K652" s="37" t="s">
        <v>1849</v>
      </c>
      <c r="L652" s="37" t="s">
        <v>1850</v>
      </c>
      <c r="M652" s="37" t="s">
        <v>3226</v>
      </c>
      <c r="N652" s="37"/>
      <c r="O652" s="148"/>
      <c r="P652" s="126"/>
      <c r="Q652" s="126"/>
      <c r="R652" s="126"/>
      <c r="S652" s="126" t="s">
        <v>1</v>
      </c>
      <c r="T652" s="126"/>
      <c r="U652" s="126"/>
      <c r="V652" s="126"/>
      <c r="W652" s="126" t="s">
        <v>1</v>
      </c>
      <c r="X652" s="126"/>
      <c r="Y652" s="126"/>
      <c r="Z652" s="126"/>
      <c r="AA652" s="126"/>
      <c r="AB652" s="126"/>
      <c r="AC652" s="126"/>
      <c r="AD652" s="126"/>
      <c r="AE652" s="126"/>
      <c r="AF652" s="126"/>
      <c r="AG652" s="126"/>
      <c r="AH652" s="126"/>
      <c r="AI652" s="126" t="s">
        <v>3634</v>
      </c>
    </row>
    <row r="653" spans="1:35" s="19" customFormat="1" ht="76.5" customHeight="1">
      <c r="A653" s="87" t="s">
        <v>390</v>
      </c>
      <c r="B653" s="153" t="s">
        <v>2451</v>
      </c>
      <c r="C653" s="153" t="s">
        <v>97</v>
      </c>
      <c r="D653" s="155" t="s">
        <v>97</v>
      </c>
      <c r="E653" s="170" t="s">
        <v>2452</v>
      </c>
      <c r="F653" s="159" t="s">
        <v>2591</v>
      </c>
      <c r="G653" s="159"/>
      <c r="H653" s="167" t="s">
        <v>2453</v>
      </c>
      <c r="I653" s="37" t="s">
        <v>1846</v>
      </c>
      <c r="J653" s="37" t="s">
        <v>1848</v>
      </c>
      <c r="K653" s="37" t="s">
        <v>1849</v>
      </c>
      <c r="L653" s="37" t="s">
        <v>1850</v>
      </c>
      <c r="M653" s="37" t="s">
        <v>323</v>
      </c>
      <c r="N653" s="37"/>
      <c r="O653" s="148"/>
      <c r="P653" s="126"/>
      <c r="Q653" s="126"/>
      <c r="R653" s="126"/>
      <c r="S653" s="126"/>
      <c r="T653" s="126"/>
      <c r="U653" s="126"/>
      <c r="V653" s="126"/>
      <c r="W653" s="126" t="s">
        <v>1</v>
      </c>
      <c r="X653" s="126" t="s">
        <v>2397</v>
      </c>
      <c r="Y653" s="126"/>
      <c r="Z653" s="126"/>
      <c r="AA653" s="126"/>
      <c r="AB653" s="126"/>
      <c r="AC653" s="126"/>
      <c r="AD653" s="126"/>
      <c r="AE653" s="126"/>
      <c r="AF653" s="126"/>
      <c r="AG653" s="126"/>
      <c r="AH653" s="126"/>
      <c r="AI653" s="126" t="s">
        <v>3634</v>
      </c>
    </row>
    <row r="654" spans="1:35" s="19" customFormat="1" ht="76.5" customHeight="1">
      <c r="A654" s="177" t="s">
        <v>2885</v>
      </c>
      <c r="B654" s="153" t="s">
        <v>2215</v>
      </c>
      <c r="C654" s="153" t="s">
        <v>97</v>
      </c>
      <c r="D654" s="153" t="s">
        <v>97</v>
      </c>
      <c r="E654" s="170" t="s">
        <v>1616</v>
      </c>
      <c r="F654" s="159"/>
      <c r="G654" s="159"/>
      <c r="H654" s="167" t="s">
        <v>1731</v>
      </c>
      <c r="I654" s="37" t="s">
        <v>1858</v>
      </c>
      <c r="J654" s="37" t="s">
        <v>1862</v>
      </c>
      <c r="K654" s="37" t="s">
        <v>1849</v>
      </c>
      <c r="L654" s="37" t="s">
        <v>1882</v>
      </c>
      <c r="M654" s="37" t="s">
        <v>323</v>
      </c>
      <c r="N654" s="37"/>
      <c r="O654" s="148"/>
      <c r="P654" s="126"/>
      <c r="Q654" s="126"/>
      <c r="R654" s="126"/>
      <c r="S654" s="126"/>
      <c r="T654" s="126"/>
      <c r="U654" s="126"/>
      <c r="V654" s="126"/>
      <c r="W654" s="126"/>
      <c r="X654" s="126"/>
      <c r="Y654" s="126"/>
      <c r="Z654" s="126" t="s">
        <v>1</v>
      </c>
      <c r="AA654" s="126"/>
      <c r="AB654" s="126"/>
      <c r="AC654" s="126"/>
      <c r="AD654" s="126"/>
      <c r="AE654" s="126"/>
      <c r="AF654" s="126"/>
      <c r="AG654" s="126"/>
      <c r="AH654" s="126"/>
      <c r="AI654" s="126" t="s">
        <v>3634</v>
      </c>
    </row>
    <row r="655" spans="1:35" s="19" customFormat="1" ht="76.5" customHeight="1">
      <c r="A655" s="154" t="s">
        <v>2900</v>
      </c>
      <c r="B655" s="153" t="s">
        <v>3181</v>
      </c>
      <c r="C655" s="153" t="s">
        <v>97</v>
      </c>
      <c r="D655" s="155" t="s">
        <v>97</v>
      </c>
      <c r="E655" s="170" t="s">
        <v>1652</v>
      </c>
      <c r="F655" s="159" t="s">
        <v>2770</v>
      </c>
      <c r="G655" s="159"/>
      <c r="H655" s="167" t="s">
        <v>3182</v>
      </c>
      <c r="I655" s="37" t="s">
        <v>2899</v>
      </c>
      <c r="J655" s="37" t="s">
        <v>1855</v>
      </c>
      <c r="K655" s="37" t="s">
        <v>1849</v>
      </c>
      <c r="L655" s="37" t="s">
        <v>1850</v>
      </c>
      <c r="M655" s="37" t="s">
        <v>3226</v>
      </c>
      <c r="N655" s="37"/>
      <c r="O655" s="148"/>
      <c r="P655" s="126"/>
      <c r="Q655" s="126"/>
      <c r="R655" s="126"/>
      <c r="S655" s="126"/>
      <c r="T655" s="126"/>
      <c r="U655" s="126"/>
      <c r="V655" s="126"/>
      <c r="W655" s="126" t="s">
        <v>1</v>
      </c>
      <c r="X655" s="126" t="s">
        <v>2341</v>
      </c>
      <c r="Y655" s="126"/>
      <c r="Z655" s="126"/>
      <c r="AA655" s="126"/>
      <c r="AB655" s="126"/>
      <c r="AC655" s="126"/>
      <c r="AD655" s="126"/>
      <c r="AE655" s="37"/>
      <c r="AF655" s="126"/>
      <c r="AG655" s="126"/>
      <c r="AH655" s="126"/>
      <c r="AI655" s="126" t="s">
        <v>3634</v>
      </c>
    </row>
    <row r="656" spans="1:35" s="19" customFormat="1" ht="76.5" customHeight="1">
      <c r="A656" s="154" t="s">
        <v>2924</v>
      </c>
      <c r="B656" s="153" t="s">
        <v>3183</v>
      </c>
      <c r="C656" s="153" t="s">
        <v>97</v>
      </c>
      <c r="D656" s="154" t="s">
        <v>97</v>
      </c>
      <c r="E656" s="170" t="s">
        <v>1652</v>
      </c>
      <c r="F656" s="159" t="s">
        <v>2979</v>
      </c>
      <c r="G656" s="159"/>
      <c r="H656" s="167" t="s">
        <v>3184</v>
      </c>
      <c r="I656" s="37" t="s">
        <v>2899</v>
      </c>
      <c r="J656" s="37" t="s">
        <v>1855</v>
      </c>
      <c r="K656" s="37" t="s">
        <v>1849</v>
      </c>
      <c r="L656" s="37" t="s">
        <v>1850</v>
      </c>
      <c r="M656" s="37" t="s">
        <v>3226</v>
      </c>
      <c r="N656" s="37"/>
      <c r="O656" s="148"/>
      <c r="P656" s="126"/>
      <c r="Q656" s="126"/>
      <c r="R656" s="126"/>
      <c r="S656" s="126"/>
      <c r="T656" s="37"/>
      <c r="U656" s="126"/>
      <c r="V656" s="126"/>
      <c r="W656" s="126"/>
      <c r="X656" s="126" t="s">
        <v>2341</v>
      </c>
      <c r="Y656" s="126"/>
      <c r="Z656" s="126"/>
      <c r="AA656" s="126"/>
      <c r="AB656" s="37"/>
      <c r="AC656" s="126"/>
      <c r="AD656" s="126"/>
      <c r="AE656" s="37"/>
      <c r="AF656" s="126"/>
      <c r="AG656" s="126"/>
      <c r="AH656" s="37"/>
      <c r="AI656" s="37" t="s">
        <v>3634</v>
      </c>
    </row>
    <row r="657" spans="1:35" s="19" customFormat="1" ht="76.5" customHeight="1">
      <c r="A657" s="154" t="s">
        <v>2925</v>
      </c>
      <c r="B657" s="153" t="s">
        <v>989</v>
      </c>
      <c r="C657" s="153" t="s">
        <v>97</v>
      </c>
      <c r="D657" s="154" t="s">
        <v>97</v>
      </c>
      <c r="E657" s="170" t="s">
        <v>1914</v>
      </c>
      <c r="F657" s="159" t="s">
        <v>2594</v>
      </c>
      <c r="G657" s="159"/>
      <c r="H657" s="167" t="s">
        <v>990</v>
      </c>
      <c r="I657" s="37" t="s">
        <v>97</v>
      </c>
      <c r="J657" s="37" t="s">
        <v>1852</v>
      </c>
      <c r="K657" s="37" t="s">
        <v>1844</v>
      </c>
      <c r="L657" s="37" t="s">
        <v>1850</v>
      </c>
      <c r="M657" s="37" t="s">
        <v>1717</v>
      </c>
      <c r="N657" s="37" t="s">
        <v>1</v>
      </c>
      <c r="O657" s="148"/>
      <c r="P657" s="126"/>
      <c r="Q657" s="126"/>
      <c r="R657" s="126"/>
      <c r="S657" s="126"/>
      <c r="T657" s="37"/>
      <c r="U657" s="126"/>
      <c r="V657" s="126"/>
      <c r="W657" s="126" t="s">
        <v>1</v>
      </c>
      <c r="X657" s="126"/>
      <c r="Y657" s="126"/>
      <c r="Z657" s="126"/>
      <c r="AA657" s="126"/>
      <c r="AB657" s="37"/>
      <c r="AC657" s="126"/>
      <c r="AD657" s="126"/>
      <c r="AE657" s="37"/>
      <c r="AF657" s="126"/>
      <c r="AG657" s="126"/>
      <c r="AH657" s="37"/>
      <c r="AI657" s="37" t="s">
        <v>3634</v>
      </c>
    </row>
    <row r="658" spans="1:35" s="19" customFormat="1" ht="76.5" customHeight="1">
      <c r="A658" s="154" t="s">
        <v>2926</v>
      </c>
      <c r="B658" s="153" t="s">
        <v>991</v>
      </c>
      <c r="C658" s="153" t="s">
        <v>97</v>
      </c>
      <c r="D658" s="155" t="s">
        <v>97</v>
      </c>
      <c r="E658" s="170" t="s">
        <v>1914</v>
      </c>
      <c r="F658" s="156" t="s">
        <v>2595</v>
      </c>
      <c r="G658" s="156"/>
      <c r="H658" s="167" t="s">
        <v>992</v>
      </c>
      <c r="I658" s="37" t="s">
        <v>97</v>
      </c>
      <c r="J658" s="37" t="s">
        <v>1852</v>
      </c>
      <c r="K658" s="37" t="s">
        <v>1844</v>
      </c>
      <c r="L658" s="37" t="s">
        <v>1850</v>
      </c>
      <c r="M658" s="37" t="s">
        <v>1717</v>
      </c>
      <c r="N658" s="37"/>
      <c r="O658" s="148"/>
      <c r="P658" s="126"/>
      <c r="Q658" s="126"/>
      <c r="R658" s="126"/>
      <c r="S658" s="126"/>
      <c r="T658" s="37"/>
      <c r="U658" s="126"/>
      <c r="V658" s="126"/>
      <c r="W658" s="126" t="s">
        <v>1</v>
      </c>
      <c r="X658" s="126"/>
      <c r="Y658" s="126"/>
      <c r="Z658" s="126"/>
      <c r="AA658" s="126"/>
      <c r="AB658" s="37"/>
      <c r="AC658" s="126"/>
      <c r="AD658" s="126"/>
      <c r="AE658" s="37"/>
      <c r="AF658" s="126"/>
      <c r="AG658" s="126"/>
      <c r="AH658" s="37"/>
      <c r="AI658" s="37" t="s">
        <v>3634</v>
      </c>
    </row>
    <row r="659" spans="1:35" s="19" customFormat="1" ht="76.5" customHeight="1">
      <c r="A659" s="154" t="s">
        <v>2927</v>
      </c>
      <c r="B659" s="153" t="s">
        <v>2748</v>
      </c>
      <c r="C659" s="153" t="s">
        <v>97</v>
      </c>
      <c r="D659" s="153" t="s">
        <v>97</v>
      </c>
      <c r="E659" s="170" t="s">
        <v>1652</v>
      </c>
      <c r="F659" s="159"/>
      <c r="G659" s="159"/>
      <c r="H659" s="167" t="s">
        <v>2749</v>
      </c>
      <c r="I659" s="37" t="s">
        <v>1858</v>
      </c>
      <c r="J659" s="37" t="s">
        <v>1869</v>
      </c>
      <c r="K659" s="37" t="s">
        <v>1849</v>
      </c>
      <c r="L659" s="37" t="s">
        <v>2134</v>
      </c>
      <c r="M659" s="37" t="s">
        <v>323</v>
      </c>
      <c r="N659" s="37" t="s">
        <v>1</v>
      </c>
      <c r="O659" s="148"/>
      <c r="P659" s="126"/>
      <c r="Q659" s="126"/>
      <c r="R659" s="126"/>
      <c r="S659" s="126"/>
      <c r="T659" s="126"/>
      <c r="U659" s="126"/>
      <c r="V659" s="126"/>
      <c r="W659" s="126"/>
      <c r="X659" s="126"/>
      <c r="Y659" s="126"/>
      <c r="Z659" s="126"/>
      <c r="AA659" s="126"/>
      <c r="AB659" s="126"/>
      <c r="AC659" s="126"/>
      <c r="AD659" s="126"/>
      <c r="AE659" s="126"/>
      <c r="AF659" s="126"/>
      <c r="AG659" s="126"/>
      <c r="AH659" s="126"/>
      <c r="AI659" s="126" t="s">
        <v>3634</v>
      </c>
    </row>
    <row r="660" spans="1:35" s="132" customFormat="1" ht="76.5" customHeight="1">
      <c r="A660" s="154" t="s">
        <v>2928</v>
      </c>
      <c r="B660" s="153" t="s">
        <v>2029</v>
      </c>
      <c r="C660" s="153" t="s">
        <v>97</v>
      </c>
      <c r="D660" s="153" t="s">
        <v>97</v>
      </c>
      <c r="E660" s="170" t="s">
        <v>1910</v>
      </c>
      <c r="F660" s="159"/>
      <c r="G660" s="167"/>
      <c r="H660" s="37" t="s">
        <v>2073</v>
      </c>
      <c r="I660" s="37" t="s">
        <v>2905</v>
      </c>
      <c r="J660" s="37" t="s">
        <v>97</v>
      </c>
      <c r="K660" s="37" t="s">
        <v>1849</v>
      </c>
      <c r="L660" s="37" t="s">
        <v>1850</v>
      </c>
      <c r="M660" s="37" t="s">
        <v>6</v>
      </c>
      <c r="N660" s="37"/>
      <c r="O660" s="148"/>
      <c r="P660" s="126"/>
      <c r="Q660" s="126"/>
      <c r="R660" s="126"/>
      <c r="S660" s="126"/>
      <c r="T660" s="126"/>
      <c r="U660" s="126"/>
      <c r="V660" s="126"/>
      <c r="W660" s="126"/>
      <c r="X660" s="126"/>
      <c r="Y660" s="126"/>
      <c r="Z660" s="126"/>
      <c r="AA660" s="126"/>
      <c r="AB660" s="126"/>
      <c r="AC660" s="126"/>
      <c r="AD660" s="126"/>
      <c r="AE660" s="126"/>
      <c r="AF660" s="126"/>
      <c r="AG660" s="126"/>
      <c r="AH660" s="126"/>
      <c r="AI660" s="126" t="s">
        <v>3634</v>
      </c>
    </row>
    <row r="661" spans="1:35" s="19" customFormat="1" ht="76.5" customHeight="1">
      <c r="A661" s="154" t="s">
        <v>2929</v>
      </c>
      <c r="B661" s="153" t="s">
        <v>3553</v>
      </c>
      <c r="C661" s="153" t="s">
        <v>97</v>
      </c>
      <c r="D661" s="153" t="s">
        <v>97</v>
      </c>
      <c r="E661" s="170" t="s">
        <v>1616</v>
      </c>
      <c r="F661" s="159"/>
      <c r="G661" s="167"/>
      <c r="H661" s="37" t="s">
        <v>3130</v>
      </c>
      <c r="I661" s="37" t="s">
        <v>1894</v>
      </c>
      <c r="J661" s="37" t="s">
        <v>97</v>
      </c>
      <c r="K661" s="37" t="s">
        <v>1861</v>
      </c>
      <c r="L661" s="37" t="s">
        <v>97</v>
      </c>
      <c r="M661" s="37" t="s">
        <v>323</v>
      </c>
      <c r="N661" s="37"/>
      <c r="O661" s="148"/>
      <c r="P661" s="126"/>
      <c r="Q661" s="126"/>
      <c r="R661" s="126"/>
      <c r="S661" s="126"/>
      <c r="T661" s="126"/>
      <c r="U661" s="126"/>
      <c r="V661" s="126"/>
      <c r="W661" s="126"/>
      <c r="X661" s="126"/>
      <c r="Y661" s="126"/>
      <c r="Z661" s="126"/>
      <c r="AA661" s="126"/>
      <c r="AB661" s="126"/>
      <c r="AC661" s="126"/>
      <c r="AD661" s="126"/>
      <c r="AE661" s="126"/>
      <c r="AF661" s="126"/>
      <c r="AG661" s="126"/>
      <c r="AH661" s="126"/>
      <c r="AI661" s="126" t="s">
        <v>3634</v>
      </c>
    </row>
    <row r="662" spans="1:35" s="19" customFormat="1" ht="76.5" customHeight="1">
      <c r="A662" s="154" t="s">
        <v>2930</v>
      </c>
      <c r="B662" s="153" t="s">
        <v>3554</v>
      </c>
      <c r="C662" s="153" t="s">
        <v>97</v>
      </c>
      <c r="D662" s="153" t="s">
        <v>97</v>
      </c>
      <c r="E662" s="170" t="s">
        <v>1616</v>
      </c>
      <c r="F662" s="159"/>
      <c r="G662" s="167"/>
      <c r="H662" s="37" t="s">
        <v>3131</v>
      </c>
      <c r="I662" s="37" t="s">
        <v>1894</v>
      </c>
      <c r="J662" s="37" t="s">
        <v>97</v>
      </c>
      <c r="K662" s="37" t="s">
        <v>1861</v>
      </c>
      <c r="L662" s="37" t="s">
        <v>97</v>
      </c>
      <c r="M662" s="37" t="s">
        <v>323</v>
      </c>
      <c r="N662" s="37"/>
      <c r="O662" s="148"/>
      <c r="P662" s="126"/>
      <c r="Q662" s="126"/>
      <c r="R662" s="126"/>
      <c r="S662" s="126"/>
      <c r="T662" s="126"/>
      <c r="U662" s="126"/>
      <c r="V662" s="126"/>
      <c r="W662" s="126"/>
      <c r="X662" s="126"/>
      <c r="Y662" s="126"/>
      <c r="Z662" s="126"/>
      <c r="AA662" s="126"/>
      <c r="AB662" s="126"/>
      <c r="AC662" s="126"/>
      <c r="AD662" s="126"/>
      <c r="AE662" s="126"/>
      <c r="AF662" s="126"/>
      <c r="AG662" s="126"/>
      <c r="AH662" s="126"/>
      <c r="AI662" s="126" t="s">
        <v>3634</v>
      </c>
    </row>
    <row r="663" spans="1:35" s="19" customFormat="1" ht="76.5" customHeight="1">
      <c r="A663" s="87" t="s">
        <v>3038</v>
      </c>
      <c r="B663" s="153" t="s">
        <v>1320</v>
      </c>
      <c r="C663" s="153" t="s">
        <v>97</v>
      </c>
      <c r="D663" s="153" t="s">
        <v>97</v>
      </c>
      <c r="E663" s="170" t="s">
        <v>1616</v>
      </c>
      <c r="F663" s="156"/>
      <c r="G663" s="156"/>
      <c r="H663" s="167" t="s">
        <v>2001</v>
      </c>
      <c r="I663" s="37" t="s">
        <v>1893</v>
      </c>
      <c r="J663" s="37" t="s">
        <v>1859</v>
      </c>
      <c r="K663" s="37" t="s">
        <v>1844</v>
      </c>
      <c r="L663" s="37" t="s">
        <v>1854</v>
      </c>
      <c r="M663" s="37" t="s">
        <v>323</v>
      </c>
      <c r="N663" s="37"/>
      <c r="O663" s="148"/>
      <c r="P663" s="126"/>
      <c r="Q663" s="126"/>
      <c r="R663" s="126"/>
      <c r="S663" s="126"/>
      <c r="T663" s="37"/>
      <c r="U663" s="126" t="s">
        <v>3960</v>
      </c>
      <c r="V663" s="126"/>
      <c r="W663" s="126"/>
      <c r="X663" s="126"/>
      <c r="Y663" s="126"/>
      <c r="Z663" s="126"/>
      <c r="AA663" s="126"/>
      <c r="AB663" s="37"/>
      <c r="AC663" s="126"/>
      <c r="AD663" s="126"/>
      <c r="AE663" s="37"/>
      <c r="AF663" s="126"/>
      <c r="AG663" s="126"/>
      <c r="AH663" s="37"/>
      <c r="AI663" s="37" t="s">
        <v>3634</v>
      </c>
    </row>
    <row r="664" spans="1:35" s="19" customFormat="1" ht="76.5" customHeight="1">
      <c r="A664" s="87" t="s">
        <v>330</v>
      </c>
      <c r="B664" s="153" t="s">
        <v>1271</v>
      </c>
      <c r="C664" s="153" t="s">
        <v>97</v>
      </c>
      <c r="D664" s="153" t="s">
        <v>97</v>
      </c>
      <c r="E664" s="170" t="s">
        <v>3961</v>
      </c>
      <c r="F664" s="159"/>
      <c r="G664" s="159"/>
      <c r="H664" s="167" t="s">
        <v>1742</v>
      </c>
      <c r="I664" s="37" t="s">
        <v>1893</v>
      </c>
      <c r="J664" s="37" t="s">
        <v>97</v>
      </c>
      <c r="K664" s="37" t="s">
        <v>1844</v>
      </c>
      <c r="L664" s="37" t="s">
        <v>1882</v>
      </c>
      <c r="M664" s="37" t="s">
        <v>5</v>
      </c>
      <c r="N664" s="37"/>
      <c r="O664" s="148"/>
      <c r="P664" s="126"/>
      <c r="Q664" s="126"/>
      <c r="R664" s="126"/>
      <c r="S664" s="126"/>
      <c r="T664" s="126"/>
      <c r="U664" s="126"/>
      <c r="V664" s="126"/>
      <c r="W664" s="126"/>
      <c r="X664" s="126"/>
      <c r="Y664" s="126"/>
      <c r="Z664" s="126"/>
      <c r="AA664" s="126"/>
      <c r="AB664" s="126"/>
      <c r="AC664" s="126"/>
      <c r="AD664" s="126"/>
      <c r="AE664" s="126"/>
      <c r="AF664" s="126"/>
      <c r="AG664" s="126"/>
      <c r="AH664" s="126"/>
      <c r="AI664" s="126" t="s">
        <v>3634</v>
      </c>
    </row>
    <row r="665" spans="1:35" s="19" customFormat="1" ht="76.5" customHeight="1">
      <c r="A665" s="87" t="s">
        <v>391</v>
      </c>
      <c r="B665" s="153" t="s">
        <v>289</v>
      </c>
      <c r="C665" s="153" t="s">
        <v>97</v>
      </c>
      <c r="D665" s="155" t="s">
        <v>97</v>
      </c>
      <c r="E665" s="170" t="s">
        <v>1932</v>
      </c>
      <c r="F665" s="159"/>
      <c r="G665" s="159"/>
      <c r="H665" s="167" t="s">
        <v>3352</v>
      </c>
      <c r="I665" s="37" t="s">
        <v>1858</v>
      </c>
      <c r="J665" s="37" t="s">
        <v>1848</v>
      </c>
      <c r="K665" s="37" t="s">
        <v>1849</v>
      </c>
      <c r="L665" s="37" t="s">
        <v>1850</v>
      </c>
      <c r="M665" s="37" t="s">
        <v>6</v>
      </c>
      <c r="N665" s="37"/>
      <c r="O665" s="148"/>
      <c r="P665" s="126"/>
      <c r="Q665" s="126"/>
      <c r="R665" s="126"/>
      <c r="S665" s="126"/>
      <c r="T665" s="126"/>
      <c r="U665" s="126"/>
      <c r="V665" s="126"/>
      <c r="W665" s="126"/>
      <c r="X665" s="126"/>
      <c r="Y665" s="126"/>
      <c r="Z665" s="126"/>
      <c r="AA665" s="126"/>
      <c r="AB665" s="126"/>
      <c r="AC665" s="126"/>
      <c r="AD665" s="126"/>
      <c r="AE665" s="126"/>
      <c r="AF665" s="126"/>
      <c r="AG665" s="126"/>
      <c r="AH665" s="126"/>
      <c r="AI665" s="126" t="s">
        <v>3634</v>
      </c>
    </row>
    <row r="666" spans="1:35" s="19" customFormat="1" ht="76.5" customHeight="1">
      <c r="A666" s="87" t="s">
        <v>3039</v>
      </c>
      <c r="B666" s="153" t="s">
        <v>993</v>
      </c>
      <c r="C666" s="153" t="s">
        <v>97</v>
      </c>
      <c r="D666" s="153" t="s">
        <v>97</v>
      </c>
      <c r="E666" s="170" t="s">
        <v>1914</v>
      </c>
      <c r="F666" s="156" t="s">
        <v>2600</v>
      </c>
      <c r="G666" s="156"/>
      <c r="H666" s="167" t="s">
        <v>994</v>
      </c>
      <c r="I666" s="37" t="s">
        <v>1846</v>
      </c>
      <c r="J666" s="37" t="s">
        <v>1852</v>
      </c>
      <c r="K666" s="37" t="s">
        <v>1844</v>
      </c>
      <c r="L666" s="37" t="s">
        <v>1850</v>
      </c>
      <c r="M666" s="37" t="s">
        <v>1717</v>
      </c>
      <c r="N666" s="37"/>
      <c r="O666" s="148"/>
      <c r="P666" s="126"/>
      <c r="Q666" s="126"/>
      <c r="R666" s="126"/>
      <c r="S666" s="126"/>
      <c r="T666" s="37"/>
      <c r="U666" s="126"/>
      <c r="V666" s="126"/>
      <c r="W666" s="126" t="s">
        <v>1</v>
      </c>
      <c r="X666" s="126"/>
      <c r="Y666" s="126"/>
      <c r="Z666" s="126"/>
      <c r="AA666" s="126"/>
      <c r="AB666" s="37"/>
      <c r="AC666" s="126"/>
      <c r="AD666" s="126"/>
      <c r="AE666" s="37"/>
      <c r="AF666" s="126"/>
      <c r="AG666" s="126"/>
      <c r="AH666" s="37"/>
      <c r="AI666" s="37" t="s">
        <v>3634</v>
      </c>
    </row>
    <row r="667" spans="1:35" s="19" customFormat="1" ht="76.5" customHeight="1">
      <c r="A667" s="87" t="s">
        <v>3040</v>
      </c>
      <c r="B667" s="153" t="s">
        <v>693</v>
      </c>
      <c r="C667" s="153" t="s">
        <v>97</v>
      </c>
      <c r="D667" s="155" t="s">
        <v>97</v>
      </c>
      <c r="E667" s="170" t="s">
        <v>1616</v>
      </c>
      <c r="F667" s="156"/>
      <c r="G667" s="156"/>
      <c r="H667" s="167" t="s">
        <v>1970</v>
      </c>
      <c r="I667" s="37" t="s">
        <v>1876</v>
      </c>
      <c r="J667" s="37" t="s">
        <v>97</v>
      </c>
      <c r="K667" s="37" t="s">
        <v>1849</v>
      </c>
      <c r="L667" s="37" t="s">
        <v>1854</v>
      </c>
      <c r="M667" s="37" t="s">
        <v>1964</v>
      </c>
      <c r="N667" s="37"/>
      <c r="O667" s="148"/>
      <c r="P667" s="126"/>
      <c r="Q667" s="126"/>
      <c r="R667" s="126"/>
      <c r="S667" s="126"/>
      <c r="T667" s="126"/>
      <c r="U667" s="126" t="s">
        <v>3962</v>
      </c>
      <c r="V667" s="126"/>
      <c r="W667" s="126"/>
      <c r="X667" s="126"/>
      <c r="Y667" s="126"/>
      <c r="Z667" s="126"/>
      <c r="AA667" s="126"/>
      <c r="AB667" s="126"/>
      <c r="AC667" s="126"/>
      <c r="AD667" s="126"/>
      <c r="AE667" s="126"/>
      <c r="AF667" s="126"/>
      <c r="AG667" s="126"/>
      <c r="AH667" s="126"/>
      <c r="AI667" s="126" t="s">
        <v>3634</v>
      </c>
    </row>
    <row r="668" spans="1:35" s="19" customFormat="1" ht="76.5" customHeight="1">
      <c r="A668" s="177" t="s">
        <v>3041</v>
      </c>
      <c r="B668" s="153" t="s">
        <v>3127</v>
      </c>
      <c r="C668" s="153" t="s">
        <v>97</v>
      </c>
      <c r="D668" s="153" t="s">
        <v>97</v>
      </c>
      <c r="E668" s="170" t="s">
        <v>1881</v>
      </c>
      <c r="F668" s="159"/>
      <c r="G668" s="194"/>
      <c r="H668" s="167" t="s">
        <v>3128</v>
      </c>
      <c r="I668" s="37" t="s">
        <v>2905</v>
      </c>
      <c r="J668" s="37" t="s">
        <v>2986</v>
      </c>
      <c r="K668" s="37" t="s">
        <v>1844</v>
      </c>
      <c r="L668" s="37" t="s">
        <v>1845</v>
      </c>
      <c r="M668" s="37" t="s">
        <v>5</v>
      </c>
      <c r="N668" s="37"/>
      <c r="O668" s="148"/>
      <c r="P668" s="126"/>
      <c r="Q668" s="126"/>
      <c r="R668" s="126"/>
      <c r="S668" s="126"/>
      <c r="T668" s="126"/>
      <c r="U668" s="126"/>
      <c r="V668" s="126"/>
      <c r="W668" s="126"/>
      <c r="X668" s="126"/>
      <c r="Y668" s="126"/>
      <c r="Z668" s="126"/>
      <c r="AA668" s="126"/>
      <c r="AB668" s="126"/>
      <c r="AC668" s="126"/>
      <c r="AD668" s="126"/>
      <c r="AE668" s="126"/>
      <c r="AF668" s="126" t="s">
        <v>1</v>
      </c>
      <c r="AG668" s="126"/>
      <c r="AH668" s="126"/>
      <c r="AI668" s="126" t="s">
        <v>3634</v>
      </c>
    </row>
    <row r="669" spans="1:35" s="19" customFormat="1" ht="76.5" customHeight="1">
      <c r="A669" s="87" t="s">
        <v>3042</v>
      </c>
      <c r="B669" s="153" t="s">
        <v>1675</v>
      </c>
      <c r="C669" s="153" t="s">
        <v>97</v>
      </c>
      <c r="D669" s="153" t="s">
        <v>97</v>
      </c>
      <c r="E669" s="170" t="s">
        <v>3917</v>
      </c>
      <c r="F669" s="156"/>
      <c r="G669" s="156"/>
      <c r="H669" s="167" t="s">
        <v>1755</v>
      </c>
      <c r="I669" s="37" t="s">
        <v>1874</v>
      </c>
      <c r="J669" s="37" t="s">
        <v>1857</v>
      </c>
      <c r="K669" s="37" t="s">
        <v>1844</v>
      </c>
      <c r="L669" s="37" t="s">
        <v>1882</v>
      </c>
      <c r="M669" s="37" t="s">
        <v>5</v>
      </c>
      <c r="N669" s="37"/>
      <c r="O669" s="148"/>
      <c r="P669" s="126"/>
      <c r="Q669" s="126"/>
      <c r="R669" s="126"/>
      <c r="S669" s="126"/>
      <c r="T669" s="37"/>
      <c r="U669" s="126"/>
      <c r="V669" s="126"/>
      <c r="W669" s="126"/>
      <c r="X669" s="126"/>
      <c r="Y669" s="126"/>
      <c r="Z669" s="126"/>
      <c r="AA669" s="126"/>
      <c r="AB669" s="37"/>
      <c r="AC669" s="126"/>
      <c r="AD669" s="126"/>
      <c r="AE669" s="37"/>
      <c r="AF669" s="126"/>
      <c r="AG669" s="126"/>
      <c r="AH669" s="37" t="s">
        <v>1</v>
      </c>
      <c r="AI669" s="37" t="s">
        <v>1</v>
      </c>
    </row>
    <row r="670" spans="1:35" s="19" customFormat="1" ht="76.5" customHeight="1">
      <c r="A670" s="87" t="s">
        <v>3043</v>
      </c>
      <c r="B670" s="153" t="s">
        <v>1293</v>
      </c>
      <c r="C670" s="153" t="s">
        <v>97</v>
      </c>
      <c r="D670" s="153" t="s">
        <v>97</v>
      </c>
      <c r="E670" s="170" t="s">
        <v>1918</v>
      </c>
      <c r="F670" s="156"/>
      <c r="G670" s="156"/>
      <c r="H670" s="179" t="s">
        <v>1888</v>
      </c>
      <c r="I670" s="37" t="s">
        <v>1858</v>
      </c>
      <c r="J670" s="37" t="s">
        <v>1859</v>
      </c>
      <c r="K670" s="37" t="s">
        <v>1844</v>
      </c>
      <c r="L670" s="37" t="s">
        <v>97</v>
      </c>
      <c r="M670" s="37" t="s">
        <v>6</v>
      </c>
      <c r="N670" s="174"/>
      <c r="O670" s="148"/>
      <c r="P670" s="126"/>
      <c r="Q670" s="126"/>
      <c r="R670" s="126"/>
      <c r="S670" s="126"/>
      <c r="T670" s="37"/>
      <c r="U670" s="126"/>
      <c r="V670" s="126"/>
      <c r="W670" s="126"/>
      <c r="X670" s="126"/>
      <c r="Y670" s="126"/>
      <c r="Z670" s="126"/>
      <c r="AA670" s="126"/>
      <c r="AB670" s="37"/>
      <c r="AC670" s="126"/>
      <c r="AD670" s="126"/>
      <c r="AE670" s="37"/>
      <c r="AF670" s="126"/>
      <c r="AG670" s="126"/>
      <c r="AH670" s="37"/>
      <c r="AI670" s="37" t="s">
        <v>3634</v>
      </c>
    </row>
    <row r="671" spans="1:35" s="19" customFormat="1" ht="76.5" customHeight="1">
      <c r="A671" s="87" t="s">
        <v>3044</v>
      </c>
      <c r="B671" s="153" t="s">
        <v>1564</v>
      </c>
      <c r="C671" s="153" t="s">
        <v>97</v>
      </c>
      <c r="D671" s="153" t="s">
        <v>97</v>
      </c>
      <c r="E671" s="170" t="s">
        <v>1616</v>
      </c>
      <c r="F671" s="156"/>
      <c r="G671" s="156"/>
      <c r="H671" s="179" t="s">
        <v>1478</v>
      </c>
      <c r="I671" s="37" t="s">
        <v>1876</v>
      </c>
      <c r="J671" s="37" t="s">
        <v>97</v>
      </c>
      <c r="K671" s="37" t="s">
        <v>1849</v>
      </c>
      <c r="L671" s="37" t="s">
        <v>1854</v>
      </c>
      <c r="M671" s="37" t="s">
        <v>1964</v>
      </c>
      <c r="N671" s="174"/>
      <c r="O671" s="148"/>
      <c r="P671" s="126"/>
      <c r="Q671" s="126"/>
      <c r="R671" s="126"/>
      <c r="S671" s="126"/>
      <c r="T671" s="37"/>
      <c r="U671" s="126" t="s">
        <v>2099</v>
      </c>
      <c r="V671" s="126"/>
      <c r="W671" s="126"/>
      <c r="X671" s="126"/>
      <c r="Y671" s="126"/>
      <c r="Z671" s="126"/>
      <c r="AA671" s="126"/>
      <c r="AB671" s="37"/>
      <c r="AC671" s="126"/>
      <c r="AD671" s="126"/>
      <c r="AE671" s="37"/>
      <c r="AF671" s="126"/>
      <c r="AG671" s="126"/>
      <c r="AH671" s="37"/>
      <c r="AI671" s="37" t="s">
        <v>3634</v>
      </c>
    </row>
    <row r="672" spans="1:35" s="19" customFormat="1" ht="76.5" customHeight="1">
      <c r="A672" s="87" t="s">
        <v>3045</v>
      </c>
      <c r="B672" s="153" t="s">
        <v>3194</v>
      </c>
      <c r="C672" s="153" t="s">
        <v>97</v>
      </c>
      <c r="D672" s="153" t="s">
        <v>97</v>
      </c>
      <c r="E672" s="170" t="s">
        <v>1601</v>
      </c>
      <c r="F672" s="156" t="s">
        <v>3195</v>
      </c>
      <c r="G672" s="156"/>
      <c r="H672" s="167" t="s">
        <v>3196</v>
      </c>
      <c r="I672" s="37" t="s">
        <v>1858</v>
      </c>
      <c r="J672" s="37" t="s">
        <v>97</v>
      </c>
      <c r="K672" s="37" t="s">
        <v>1844</v>
      </c>
      <c r="L672" s="37" t="s">
        <v>1850</v>
      </c>
      <c r="M672" s="37" t="s">
        <v>1717</v>
      </c>
      <c r="N672" s="174"/>
      <c r="O672" s="148"/>
      <c r="P672" s="126"/>
      <c r="Q672" s="126"/>
      <c r="R672" s="126"/>
      <c r="S672" s="126"/>
      <c r="T672" s="37"/>
      <c r="U672" s="126"/>
      <c r="V672" s="126"/>
      <c r="W672" s="126" t="s">
        <v>1</v>
      </c>
      <c r="X672" s="126"/>
      <c r="Y672" s="126"/>
      <c r="Z672" s="126"/>
      <c r="AA672" s="126"/>
      <c r="AB672" s="37"/>
      <c r="AC672" s="126"/>
      <c r="AD672" s="126"/>
      <c r="AE672" s="37"/>
      <c r="AF672" s="126"/>
      <c r="AG672" s="126"/>
      <c r="AH672" s="37"/>
      <c r="AI672" s="37" t="s">
        <v>3634</v>
      </c>
    </row>
    <row r="673" spans="1:35" s="19" customFormat="1" ht="76.5" customHeight="1">
      <c r="A673" s="193" t="s">
        <v>3046</v>
      </c>
      <c r="B673" s="153" t="s">
        <v>2049</v>
      </c>
      <c r="C673" s="153" t="s">
        <v>97</v>
      </c>
      <c r="D673" s="153" t="s">
        <v>97</v>
      </c>
      <c r="E673" s="170" t="s">
        <v>1616</v>
      </c>
      <c r="F673" s="159"/>
      <c r="G673" s="159"/>
      <c r="H673" s="179" t="s">
        <v>1360</v>
      </c>
      <c r="I673" s="37" t="s">
        <v>1874</v>
      </c>
      <c r="J673" s="37" t="s">
        <v>97</v>
      </c>
      <c r="K673" s="37" t="s">
        <v>1861</v>
      </c>
      <c r="L673" s="37" t="s">
        <v>1850</v>
      </c>
      <c r="M673" s="126" t="s">
        <v>5</v>
      </c>
      <c r="N673" s="37"/>
      <c r="O673" s="148"/>
      <c r="P673" s="126"/>
      <c r="Q673" s="126"/>
      <c r="R673" s="126"/>
      <c r="S673" s="126"/>
      <c r="T673" s="126"/>
      <c r="U673" s="126"/>
      <c r="V673" s="126"/>
      <c r="W673" s="126"/>
      <c r="X673" s="126"/>
      <c r="Y673" s="126"/>
      <c r="Z673" s="126"/>
      <c r="AA673" s="126"/>
      <c r="AB673" s="126"/>
      <c r="AC673" s="126"/>
      <c r="AD673" s="126"/>
      <c r="AE673" s="37"/>
      <c r="AF673" s="126"/>
      <c r="AG673" s="126"/>
      <c r="AH673" s="126"/>
      <c r="AI673" s="126" t="s">
        <v>3634</v>
      </c>
    </row>
    <row r="674" spans="1:35" s="19" customFormat="1" ht="76.5" customHeight="1">
      <c r="A674" s="193" t="s">
        <v>3047</v>
      </c>
      <c r="B674" s="153" t="s">
        <v>3101</v>
      </c>
      <c r="C674" s="153" t="s">
        <v>97</v>
      </c>
      <c r="D674" s="155" t="s">
        <v>97</v>
      </c>
      <c r="E674" s="170" t="s">
        <v>3102</v>
      </c>
      <c r="F674" s="159"/>
      <c r="G674" s="159"/>
      <c r="H674" s="167" t="s">
        <v>3103</v>
      </c>
      <c r="I674" s="37" t="s">
        <v>97</v>
      </c>
      <c r="J674" s="37" t="s">
        <v>97</v>
      </c>
      <c r="K674" s="37" t="s">
        <v>1883</v>
      </c>
      <c r="L674" s="37" t="s">
        <v>1850</v>
      </c>
      <c r="M674" s="37" t="s">
        <v>6</v>
      </c>
      <c r="N674" s="37"/>
      <c r="O674" s="148"/>
      <c r="P674" s="126"/>
      <c r="Q674" s="126"/>
      <c r="R674" s="126" t="s">
        <v>1</v>
      </c>
      <c r="S674" s="126"/>
      <c r="T674" s="126"/>
      <c r="U674" s="126"/>
      <c r="V674" s="126"/>
      <c r="W674" s="126"/>
      <c r="X674" s="126"/>
      <c r="Y674" s="126"/>
      <c r="Z674" s="126"/>
      <c r="AA674" s="126"/>
      <c r="AB674" s="126"/>
      <c r="AC674" s="126"/>
      <c r="AD674" s="126"/>
      <c r="AE674" s="37"/>
      <c r="AF674" s="126"/>
      <c r="AG674" s="126"/>
      <c r="AH674" s="126"/>
      <c r="AI674" s="126" t="s">
        <v>3634</v>
      </c>
    </row>
    <row r="675" spans="1:35" s="19" customFormat="1" ht="76.5" customHeight="1">
      <c r="A675" s="87" t="s">
        <v>3048</v>
      </c>
      <c r="B675" s="153" t="s">
        <v>2915</v>
      </c>
      <c r="C675" s="153" t="s">
        <v>97</v>
      </c>
      <c r="D675" s="153" t="s">
        <v>97</v>
      </c>
      <c r="E675" s="170" t="s">
        <v>2916</v>
      </c>
      <c r="F675" s="156"/>
      <c r="G675" s="156"/>
      <c r="H675" s="167" t="s">
        <v>2917</v>
      </c>
      <c r="I675" s="37" t="s">
        <v>1874</v>
      </c>
      <c r="J675" s="37" t="s">
        <v>1859</v>
      </c>
      <c r="K675" s="37" t="s">
        <v>1844</v>
      </c>
      <c r="L675" s="37" t="s">
        <v>1882</v>
      </c>
      <c r="M675" s="37" t="s">
        <v>5</v>
      </c>
      <c r="N675" s="37"/>
      <c r="O675" s="148"/>
      <c r="P675" s="126"/>
      <c r="Q675" s="126"/>
      <c r="R675" s="126"/>
      <c r="S675" s="126"/>
      <c r="T675" s="37"/>
      <c r="U675" s="126"/>
      <c r="V675" s="126"/>
      <c r="W675" s="126"/>
      <c r="X675" s="126"/>
      <c r="Y675" s="126"/>
      <c r="Z675" s="126"/>
      <c r="AA675" s="126"/>
      <c r="AB675" s="37"/>
      <c r="AC675" s="126"/>
      <c r="AD675" s="126"/>
      <c r="AE675" s="37"/>
      <c r="AF675" s="126"/>
      <c r="AG675" s="126"/>
      <c r="AH675" s="37"/>
      <c r="AI675" s="37" t="s">
        <v>3634</v>
      </c>
    </row>
    <row r="676" spans="1:35" s="19" customFormat="1" ht="76.5" customHeight="1">
      <c r="A676" s="87" t="s">
        <v>392</v>
      </c>
      <c r="B676" s="153" t="s">
        <v>2919</v>
      </c>
      <c r="C676" s="153" t="s">
        <v>97</v>
      </c>
      <c r="D676" s="155" t="s">
        <v>97</v>
      </c>
      <c r="E676" s="170" t="s">
        <v>2916</v>
      </c>
      <c r="F676" s="159"/>
      <c r="G676" s="159"/>
      <c r="H676" s="167" t="s">
        <v>2920</v>
      </c>
      <c r="I676" s="37" t="s">
        <v>1874</v>
      </c>
      <c r="J676" s="37" t="s">
        <v>1859</v>
      </c>
      <c r="K676" s="37" t="s">
        <v>1844</v>
      </c>
      <c r="L676" s="37" t="s">
        <v>1882</v>
      </c>
      <c r="M676" s="37" t="s">
        <v>5</v>
      </c>
      <c r="N676" s="37"/>
      <c r="O676" s="148"/>
      <c r="P676" s="126"/>
      <c r="Q676" s="126"/>
      <c r="R676" s="126"/>
      <c r="S676" s="126"/>
      <c r="T676" s="126"/>
      <c r="U676" s="126"/>
      <c r="V676" s="126"/>
      <c r="W676" s="126"/>
      <c r="X676" s="126"/>
      <c r="Y676" s="126"/>
      <c r="Z676" s="126"/>
      <c r="AA676" s="126"/>
      <c r="AB676" s="126"/>
      <c r="AC676" s="126"/>
      <c r="AD676" s="126"/>
      <c r="AE676" s="126"/>
      <c r="AF676" s="126"/>
      <c r="AG676" s="126"/>
      <c r="AH676" s="126"/>
      <c r="AI676" s="126" t="s">
        <v>3634</v>
      </c>
    </row>
    <row r="677" spans="1:35" s="19" customFormat="1" ht="76.5" customHeight="1">
      <c r="A677" s="87" t="s">
        <v>3049</v>
      </c>
      <c r="B677" s="153" t="s">
        <v>2129</v>
      </c>
      <c r="C677" s="153" t="s">
        <v>97</v>
      </c>
      <c r="D677" s="153" t="s">
        <v>97</v>
      </c>
      <c r="E677" s="170" t="s">
        <v>1925</v>
      </c>
      <c r="F677" s="156"/>
      <c r="G677" s="156"/>
      <c r="H677" s="167" t="s">
        <v>2153</v>
      </c>
      <c r="I677" s="37" t="s">
        <v>1842</v>
      </c>
      <c r="J677" s="37" t="s">
        <v>1852</v>
      </c>
      <c r="K677" s="37" t="s">
        <v>1844</v>
      </c>
      <c r="L677" s="37" t="s">
        <v>1854</v>
      </c>
      <c r="M677" s="37" t="s">
        <v>5</v>
      </c>
      <c r="N677" s="37"/>
      <c r="O677" s="148"/>
      <c r="P677" s="126"/>
      <c r="Q677" s="126"/>
      <c r="R677" s="126"/>
      <c r="S677" s="126"/>
      <c r="T677" s="126"/>
      <c r="U677" s="126"/>
      <c r="V677" s="126"/>
      <c r="W677" s="126"/>
      <c r="X677" s="126"/>
      <c r="Y677" s="126"/>
      <c r="Z677" s="126"/>
      <c r="AA677" s="126"/>
      <c r="AB677" s="126"/>
      <c r="AC677" s="126"/>
      <c r="AD677" s="126"/>
      <c r="AE677" s="126"/>
      <c r="AF677" s="126"/>
      <c r="AG677" s="126"/>
      <c r="AH677" s="126"/>
      <c r="AI677" s="126" t="s">
        <v>3634</v>
      </c>
    </row>
    <row r="678" spans="1:35" s="19" customFormat="1" ht="76.5" customHeight="1">
      <c r="A678" s="87" t="s">
        <v>3050</v>
      </c>
      <c r="B678" s="153" t="s">
        <v>862</v>
      </c>
      <c r="C678" s="153" t="s">
        <v>97</v>
      </c>
      <c r="D678" s="153" t="s">
        <v>97</v>
      </c>
      <c r="E678" s="170" t="s">
        <v>1928</v>
      </c>
      <c r="F678" s="156" t="s">
        <v>2605</v>
      </c>
      <c r="G678" s="156"/>
      <c r="H678" s="167" t="s">
        <v>863</v>
      </c>
      <c r="I678" s="37" t="s">
        <v>97</v>
      </c>
      <c r="J678" s="37" t="s">
        <v>97</v>
      </c>
      <c r="K678" s="37" t="s">
        <v>1844</v>
      </c>
      <c r="L678" s="37" t="s">
        <v>1882</v>
      </c>
      <c r="M678" s="37" t="s">
        <v>323</v>
      </c>
      <c r="N678" s="37"/>
      <c r="O678" s="148"/>
      <c r="P678" s="126"/>
      <c r="Q678" s="126"/>
      <c r="R678" s="126"/>
      <c r="S678" s="126"/>
      <c r="T678" s="126"/>
      <c r="U678" s="126"/>
      <c r="V678" s="126"/>
      <c r="W678" s="126" t="s">
        <v>1</v>
      </c>
      <c r="X678" s="126"/>
      <c r="Y678" s="126"/>
      <c r="Z678" s="126"/>
      <c r="AA678" s="126"/>
      <c r="AB678" s="126"/>
      <c r="AC678" s="126"/>
      <c r="AD678" s="126"/>
      <c r="AE678" s="126"/>
      <c r="AF678" s="126"/>
      <c r="AG678" s="126"/>
      <c r="AH678" s="126"/>
      <c r="AI678" s="126" t="s">
        <v>3634</v>
      </c>
    </row>
    <row r="679" spans="1:35" s="19" customFormat="1" ht="76.5" customHeight="1">
      <c r="A679" s="87" t="s">
        <v>3051</v>
      </c>
      <c r="B679" s="153" t="s">
        <v>2901</v>
      </c>
      <c r="C679" s="153" t="s">
        <v>97</v>
      </c>
      <c r="D679" s="153" t="s">
        <v>97</v>
      </c>
      <c r="E679" s="170" t="s">
        <v>1616</v>
      </c>
      <c r="F679" s="156"/>
      <c r="G679" s="156"/>
      <c r="H679" s="167" t="s">
        <v>2902</v>
      </c>
      <c r="I679" s="37" t="s">
        <v>1874</v>
      </c>
      <c r="J679" s="37" t="s">
        <v>97</v>
      </c>
      <c r="K679" s="37" t="s">
        <v>1868</v>
      </c>
      <c r="L679" s="37" t="s">
        <v>1850</v>
      </c>
      <c r="M679" s="37" t="s">
        <v>5</v>
      </c>
      <c r="N679" s="37"/>
      <c r="O679" s="148"/>
      <c r="P679" s="126"/>
      <c r="Q679" s="126"/>
      <c r="R679" s="126"/>
      <c r="S679" s="126"/>
      <c r="T679" s="126"/>
      <c r="U679" s="126"/>
      <c r="V679" s="126"/>
      <c r="W679" s="126"/>
      <c r="X679" s="126"/>
      <c r="Y679" s="126"/>
      <c r="Z679" s="126"/>
      <c r="AA679" s="126"/>
      <c r="AB679" s="126"/>
      <c r="AC679" s="126"/>
      <c r="AD679" s="126"/>
      <c r="AE679" s="126"/>
      <c r="AF679" s="126"/>
      <c r="AG679" s="126"/>
      <c r="AH679" s="126"/>
      <c r="AI679" s="126" t="s">
        <v>3634</v>
      </c>
    </row>
    <row r="680" spans="1:35" s="19" customFormat="1" ht="76.5" customHeight="1">
      <c r="A680" s="177" t="s">
        <v>3052</v>
      </c>
      <c r="B680" s="153" t="s">
        <v>3353</v>
      </c>
      <c r="C680" s="153" t="s">
        <v>97</v>
      </c>
      <c r="D680" s="153" t="s">
        <v>97</v>
      </c>
      <c r="E680" s="170" t="s">
        <v>1910</v>
      </c>
      <c r="F680" s="156"/>
      <c r="G680" s="181"/>
      <c r="H680" s="167" t="s">
        <v>2074</v>
      </c>
      <c r="I680" s="37" t="s">
        <v>2905</v>
      </c>
      <c r="J680" s="37" t="s">
        <v>1851</v>
      </c>
      <c r="K680" s="37" t="s">
        <v>1849</v>
      </c>
      <c r="L680" s="37" t="s">
        <v>1845</v>
      </c>
      <c r="M680" s="37" t="s">
        <v>6</v>
      </c>
      <c r="N680" s="37"/>
      <c r="O680" s="148"/>
      <c r="P680" s="126"/>
      <c r="Q680" s="126"/>
      <c r="R680" s="126"/>
      <c r="S680" s="126"/>
      <c r="T680" s="126"/>
      <c r="U680" s="126"/>
      <c r="V680" s="126"/>
      <c r="W680" s="126"/>
      <c r="X680" s="126"/>
      <c r="Y680" s="126"/>
      <c r="Z680" s="126"/>
      <c r="AA680" s="126"/>
      <c r="AB680" s="126"/>
      <c r="AC680" s="126"/>
      <c r="AD680" s="126"/>
      <c r="AE680" s="126"/>
      <c r="AF680" s="126"/>
      <c r="AG680" s="126"/>
      <c r="AH680" s="126"/>
      <c r="AI680" s="126" t="s">
        <v>3634</v>
      </c>
    </row>
    <row r="681" spans="1:35" s="19" customFormat="1" ht="76.5" customHeight="1">
      <c r="A681" s="177" t="s">
        <v>3053</v>
      </c>
      <c r="B681" s="153" t="s">
        <v>1643</v>
      </c>
      <c r="C681" s="153" t="s">
        <v>97</v>
      </c>
      <c r="D681" s="155" t="s">
        <v>97</v>
      </c>
      <c r="E681" s="170" t="s">
        <v>1899</v>
      </c>
      <c r="F681" s="159" t="s">
        <v>2610</v>
      </c>
      <c r="G681" s="194"/>
      <c r="H681" s="167" t="s">
        <v>1644</v>
      </c>
      <c r="I681" s="37" t="s">
        <v>2905</v>
      </c>
      <c r="J681" s="37" t="s">
        <v>3638</v>
      </c>
      <c r="K681" s="37" t="s">
        <v>1844</v>
      </c>
      <c r="L681" s="37" t="s">
        <v>1850</v>
      </c>
      <c r="M681" s="37" t="s">
        <v>323</v>
      </c>
      <c r="N681" s="37"/>
      <c r="O681" s="148"/>
      <c r="P681" s="126"/>
      <c r="Q681" s="126"/>
      <c r="R681" s="126"/>
      <c r="S681" s="126"/>
      <c r="T681" s="126"/>
      <c r="U681" s="126"/>
      <c r="V681" s="126"/>
      <c r="W681" s="126"/>
      <c r="X681" s="126"/>
      <c r="Y681" s="126"/>
      <c r="Z681" s="126"/>
      <c r="AA681" s="126"/>
      <c r="AB681" s="126"/>
      <c r="AC681" s="126"/>
      <c r="AD681" s="126"/>
      <c r="AE681" s="126"/>
      <c r="AF681" s="126"/>
      <c r="AG681" s="126"/>
      <c r="AH681" s="126"/>
      <c r="AI681" s="126" t="s">
        <v>3634</v>
      </c>
    </row>
    <row r="682" spans="1:35" s="19" customFormat="1" ht="76.5" customHeight="1">
      <c r="A682" s="87" t="s">
        <v>3054</v>
      </c>
      <c r="B682" s="153" t="s">
        <v>3358</v>
      </c>
      <c r="C682" s="153" t="s">
        <v>97</v>
      </c>
      <c r="D682" s="155" t="s">
        <v>97</v>
      </c>
      <c r="E682" s="170" t="s">
        <v>1652</v>
      </c>
      <c r="F682" s="159" t="s">
        <v>2611</v>
      </c>
      <c r="G682" s="194"/>
      <c r="H682" s="167" t="s">
        <v>3359</v>
      </c>
      <c r="I682" s="37" t="s">
        <v>1846</v>
      </c>
      <c r="J682" s="37" t="s">
        <v>1853</v>
      </c>
      <c r="K682" s="37" t="s">
        <v>1849</v>
      </c>
      <c r="L682" s="37" t="s">
        <v>2298</v>
      </c>
      <c r="M682" s="37" t="s">
        <v>323</v>
      </c>
      <c r="N682" s="37"/>
      <c r="O682" s="148"/>
      <c r="P682" s="126"/>
      <c r="Q682" s="126"/>
      <c r="R682" s="126"/>
      <c r="S682" s="126"/>
      <c r="T682" s="37"/>
      <c r="U682" s="37"/>
      <c r="V682" s="37"/>
      <c r="W682" s="37" t="s">
        <v>1</v>
      </c>
      <c r="X682" s="126"/>
      <c r="Y682" s="37"/>
      <c r="Z682" s="37"/>
      <c r="AA682" s="126"/>
      <c r="AB682" s="37"/>
      <c r="AC682" s="37"/>
      <c r="AD682" s="37"/>
      <c r="AE682" s="37" t="s">
        <v>3129</v>
      </c>
      <c r="AF682" s="126"/>
      <c r="AG682" s="37"/>
      <c r="AH682" s="37"/>
      <c r="AI682" s="37" t="s">
        <v>3634</v>
      </c>
    </row>
    <row r="683" spans="1:35" s="19" customFormat="1" ht="76.5" customHeight="1">
      <c r="A683" s="87" t="s">
        <v>3055</v>
      </c>
      <c r="B683" s="153" t="s">
        <v>3006</v>
      </c>
      <c r="C683" s="153" t="s">
        <v>97</v>
      </c>
      <c r="D683" s="153" t="s">
        <v>97</v>
      </c>
      <c r="E683" s="170" t="s">
        <v>3007</v>
      </c>
      <c r="F683" s="156"/>
      <c r="G683" s="156"/>
      <c r="H683" s="167" t="s">
        <v>3087</v>
      </c>
      <c r="I683" s="37" t="s">
        <v>1846</v>
      </c>
      <c r="J683" s="37" t="s">
        <v>1856</v>
      </c>
      <c r="K683" s="37" t="s">
        <v>1849</v>
      </c>
      <c r="L683" s="37" t="s">
        <v>1850</v>
      </c>
      <c r="M683" s="37" t="s">
        <v>1717</v>
      </c>
      <c r="N683" s="37" t="s">
        <v>1</v>
      </c>
      <c r="O683" s="148"/>
      <c r="P683" s="126"/>
      <c r="Q683" s="126"/>
      <c r="R683" s="126"/>
      <c r="S683" s="126"/>
      <c r="T683" s="126"/>
      <c r="U683" s="126"/>
      <c r="V683" s="126"/>
      <c r="W683" s="126"/>
      <c r="X683" s="126"/>
      <c r="Y683" s="126"/>
      <c r="Z683" s="126"/>
      <c r="AA683" s="126"/>
      <c r="AB683" s="126"/>
      <c r="AC683" s="126"/>
      <c r="AD683" s="126"/>
      <c r="AE683" s="126"/>
      <c r="AF683" s="126"/>
      <c r="AG683" s="126"/>
      <c r="AH683" s="126"/>
      <c r="AI683" s="126" t="s">
        <v>3634</v>
      </c>
    </row>
    <row r="684" spans="1:35" s="19" customFormat="1" ht="76.5" customHeight="1">
      <c r="A684" s="87" t="s">
        <v>3056</v>
      </c>
      <c r="B684" s="153" t="s">
        <v>980</v>
      </c>
      <c r="C684" s="153" t="s">
        <v>97</v>
      </c>
      <c r="D684" s="153" t="s">
        <v>97</v>
      </c>
      <c r="E684" s="170" t="s">
        <v>1615</v>
      </c>
      <c r="F684" s="159" t="s">
        <v>2612</v>
      </c>
      <c r="G684" s="159"/>
      <c r="H684" s="167" t="s">
        <v>981</v>
      </c>
      <c r="I684" s="37" t="s">
        <v>97</v>
      </c>
      <c r="J684" s="37" t="s">
        <v>1859</v>
      </c>
      <c r="K684" s="37" t="s">
        <v>1844</v>
      </c>
      <c r="L684" s="37" t="s">
        <v>1850</v>
      </c>
      <c r="M684" s="37" t="s">
        <v>1717</v>
      </c>
      <c r="N684" s="37"/>
      <c r="O684" s="148"/>
      <c r="P684" s="126"/>
      <c r="Q684" s="126"/>
      <c r="R684" s="126"/>
      <c r="S684" s="126"/>
      <c r="T684" s="126"/>
      <c r="U684" s="126"/>
      <c r="V684" s="126"/>
      <c r="W684" s="126" t="s">
        <v>1</v>
      </c>
      <c r="X684" s="126"/>
      <c r="Y684" s="126"/>
      <c r="Z684" s="126"/>
      <c r="AA684" s="126"/>
      <c r="AB684" s="126"/>
      <c r="AC684" s="126"/>
      <c r="AD684" s="126"/>
      <c r="AE684" s="126"/>
      <c r="AF684" s="126"/>
      <c r="AG684" s="126"/>
      <c r="AH684" s="126"/>
      <c r="AI684" s="126" t="s">
        <v>3634</v>
      </c>
    </row>
    <row r="685" spans="1:35" s="19" customFormat="1" ht="76.5" customHeight="1">
      <c r="A685" s="87" t="s">
        <v>3057</v>
      </c>
      <c r="B685" s="153" t="s">
        <v>976</v>
      </c>
      <c r="C685" s="153" t="s">
        <v>97</v>
      </c>
      <c r="D685" s="153" t="s">
        <v>97</v>
      </c>
      <c r="E685" s="170" t="s">
        <v>1615</v>
      </c>
      <c r="F685" s="159" t="s">
        <v>2613</v>
      </c>
      <c r="G685" s="159"/>
      <c r="H685" s="167" t="s">
        <v>977</v>
      </c>
      <c r="I685" s="37" t="s">
        <v>97</v>
      </c>
      <c r="J685" s="37" t="s">
        <v>1859</v>
      </c>
      <c r="K685" s="37" t="s">
        <v>1844</v>
      </c>
      <c r="L685" s="37" t="s">
        <v>1882</v>
      </c>
      <c r="M685" s="37" t="s">
        <v>1717</v>
      </c>
      <c r="N685" s="37"/>
      <c r="O685" s="148"/>
      <c r="P685" s="126"/>
      <c r="Q685" s="126"/>
      <c r="R685" s="126"/>
      <c r="S685" s="126"/>
      <c r="T685" s="126"/>
      <c r="U685" s="126"/>
      <c r="V685" s="126"/>
      <c r="W685" s="126"/>
      <c r="X685" s="126"/>
      <c r="Y685" s="126"/>
      <c r="Z685" s="126"/>
      <c r="AA685" s="126"/>
      <c r="AB685" s="126"/>
      <c r="AC685" s="126"/>
      <c r="AD685" s="126"/>
      <c r="AE685" s="126"/>
      <c r="AF685" s="126"/>
      <c r="AG685" s="126"/>
      <c r="AH685" s="126"/>
      <c r="AI685" s="126" t="s">
        <v>3634</v>
      </c>
    </row>
    <row r="686" spans="1:35" s="19" customFormat="1" ht="76.5" customHeight="1">
      <c r="A686" s="87" t="s">
        <v>3197</v>
      </c>
      <c r="B686" s="153" t="s">
        <v>972</v>
      </c>
      <c r="C686" s="153" t="s">
        <v>97</v>
      </c>
      <c r="D686" s="153" t="s">
        <v>97</v>
      </c>
      <c r="E686" s="170" t="s">
        <v>1615</v>
      </c>
      <c r="F686" s="159" t="s">
        <v>2614</v>
      </c>
      <c r="G686" s="159"/>
      <c r="H686" s="167" t="s">
        <v>973</v>
      </c>
      <c r="I686" s="37" t="s">
        <v>97</v>
      </c>
      <c r="J686" s="37" t="s">
        <v>1859</v>
      </c>
      <c r="K686" s="37" t="s">
        <v>1844</v>
      </c>
      <c r="L686" s="37" t="s">
        <v>1882</v>
      </c>
      <c r="M686" s="37" t="s">
        <v>1717</v>
      </c>
      <c r="N686" s="37"/>
      <c r="O686" s="148"/>
      <c r="P686" s="126"/>
      <c r="Q686" s="126"/>
      <c r="R686" s="126"/>
      <c r="S686" s="126"/>
      <c r="T686" s="126"/>
      <c r="U686" s="126"/>
      <c r="V686" s="126"/>
      <c r="W686" s="126" t="s">
        <v>1</v>
      </c>
      <c r="X686" s="126"/>
      <c r="Y686" s="126"/>
      <c r="Z686" s="126"/>
      <c r="AA686" s="126"/>
      <c r="AB686" s="126"/>
      <c r="AC686" s="126"/>
      <c r="AD686" s="126"/>
      <c r="AE686" s="126"/>
      <c r="AF686" s="126"/>
      <c r="AG686" s="126"/>
      <c r="AH686" s="126"/>
      <c r="AI686" s="126" t="s">
        <v>3634</v>
      </c>
    </row>
    <row r="687" spans="1:35" s="19" customFormat="1" ht="76.5" customHeight="1">
      <c r="A687" s="87" t="s">
        <v>393</v>
      </c>
      <c r="B687" s="153" t="s">
        <v>974</v>
      </c>
      <c r="C687" s="153" t="s">
        <v>97</v>
      </c>
      <c r="D687" s="155" t="s">
        <v>97</v>
      </c>
      <c r="E687" s="170" t="s">
        <v>1615</v>
      </c>
      <c r="F687" s="159" t="s">
        <v>2615</v>
      </c>
      <c r="G687" s="159"/>
      <c r="H687" s="167" t="s">
        <v>975</v>
      </c>
      <c r="I687" s="37" t="s">
        <v>97</v>
      </c>
      <c r="J687" s="37" t="s">
        <v>1859</v>
      </c>
      <c r="K687" s="37" t="s">
        <v>1844</v>
      </c>
      <c r="L687" s="37" t="s">
        <v>1882</v>
      </c>
      <c r="M687" s="37" t="s">
        <v>1717</v>
      </c>
      <c r="N687" s="37"/>
      <c r="O687" s="148"/>
      <c r="P687" s="126"/>
      <c r="Q687" s="126"/>
      <c r="R687" s="126"/>
      <c r="S687" s="126"/>
      <c r="T687" s="126"/>
      <c r="U687" s="126"/>
      <c r="V687" s="126"/>
      <c r="W687" s="126"/>
      <c r="X687" s="126"/>
      <c r="Y687" s="126"/>
      <c r="Z687" s="126"/>
      <c r="AA687" s="126"/>
      <c r="AB687" s="126"/>
      <c r="AC687" s="126"/>
      <c r="AD687" s="126"/>
      <c r="AE687" s="126"/>
      <c r="AF687" s="126"/>
      <c r="AG687" s="126"/>
      <c r="AH687" s="126"/>
      <c r="AI687" s="126" t="s">
        <v>3634</v>
      </c>
    </row>
    <row r="688" spans="1:35" s="19" customFormat="1" ht="76.5" customHeight="1">
      <c r="A688" s="87" t="s">
        <v>3198</v>
      </c>
      <c r="B688" s="153" t="s">
        <v>978</v>
      </c>
      <c r="C688" s="153" t="s">
        <v>97</v>
      </c>
      <c r="D688" s="153" t="s">
        <v>97</v>
      </c>
      <c r="E688" s="170" t="s">
        <v>1615</v>
      </c>
      <c r="F688" s="159" t="s">
        <v>2616</v>
      </c>
      <c r="G688" s="159"/>
      <c r="H688" s="167" t="s">
        <v>979</v>
      </c>
      <c r="I688" s="37" t="s">
        <v>97</v>
      </c>
      <c r="J688" s="37" t="s">
        <v>1859</v>
      </c>
      <c r="K688" s="37" t="s">
        <v>1844</v>
      </c>
      <c r="L688" s="37" t="s">
        <v>1882</v>
      </c>
      <c r="M688" s="37" t="s">
        <v>1717</v>
      </c>
      <c r="N688" s="37"/>
      <c r="O688" s="148"/>
      <c r="P688" s="126"/>
      <c r="Q688" s="126"/>
      <c r="R688" s="126"/>
      <c r="S688" s="126"/>
      <c r="T688" s="126"/>
      <c r="U688" s="126"/>
      <c r="V688" s="126"/>
      <c r="W688" s="126"/>
      <c r="X688" s="126"/>
      <c r="Y688" s="126"/>
      <c r="Z688" s="126"/>
      <c r="AA688" s="126"/>
      <c r="AB688" s="126"/>
      <c r="AC688" s="126"/>
      <c r="AD688" s="126"/>
      <c r="AE688" s="126"/>
      <c r="AF688" s="126"/>
      <c r="AG688" s="126"/>
      <c r="AH688" s="126"/>
      <c r="AI688" s="126" t="s">
        <v>3634</v>
      </c>
    </row>
    <row r="689" spans="1:35" s="19" customFormat="1" ht="76.5" customHeight="1">
      <c r="A689" s="193" t="s">
        <v>3199</v>
      </c>
      <c r="B689" s="153" t="s">
        <v>970</v>
      </c>
      <c r="C689" s="153" t="s">
        <v>97</v>
      </c>
      <c r="D689" s="153" t="s">
        <v>97</v>
      </c>
      <c r="E689" s="170" t="s">
        <v>1615</v>
      </c>
      <c r="F689" s="176" t="s">
        <v>2617</v>
      </c>
      <c r="G689" s="159"/>
      <c r="H689" s="167" t="s">
        <v>971</v>
      </c>
      <c r="I689" s="37" t="s">
        <v>97</v>
      </c>
      <c r="J689" s="37" t="s">
        <v>1859</v>
      </c>
      <c r="K689" s="37" t="s">
        <v>1844</v>
      </c>
      <c r="L689" s="37" t="s">
        <v>1882</v>
      </c>
      <c r="M689" s="126" t="s">
        <v>1717</v>
      </c>
      <c r="N689" s="37"/>
      <c r="O689" s="148"/>
      <c r="P689" s="126"/>
      <c r="Q689" s="126"/>
      <c r="R689" s="126"/>
      <c r="S689" s="126"/>
      <c r="T689" s="126"/>
      <c r="U689" s="126"/>
      <c r="V689" s="126"/>
      <c r="W689" s="126"/>
      <c r="X689" s="126"/>
      <c r="Y689" s="126"/>
      <c r="Z689" s="126"/>
      <c r="AA689" s="126"/>
      <c r="AB689" s="126"/>
      <c r="AC689" s="126"/>
      <c r="AD689" s="126"/>
      <c r="AE689" s="37"/>
      <c r="AF689" s="126"/>
      <c r="AG689" s="126"/>
      <c r="AH689" s="126"/>
      <c r="AI689" s="126" t="s">
        <v>3634</v>
      </c>
    </row>
    <row r="690" spans="1:35" s="19" customFormat="1" ht="76.5" customHeight="1">
      <c r="A690" s="193" t="s">
        <v>3200</v>
      </c>
      <c r="B690" s="153" t="s">
        <v>1682</v>
      </c>
      <c r="C690" s="153" t="s">
        <v>97</v>
      </c>
      <c r="D690" s="153" t="s">
        <v>97</v>
      </c>
      <c r="E690" s="195" t="s">
        <v>3963</v>
      </c>
      <c r="F690" s="175"/>
      <c r="G690" s="156"/>
      <c r="H690" s="167" t="s">
        <v>2906</v>
      </c>
      <c r="I690" s="37" t="s">
        <v>2905</v>
      </c>
      <c r="J690" s="37" t="s">
        <v>2986</v>
      </c>
      <c r="K690" s="37" t="s">
        <v>1844</v>
      </c>
      <c r="L690" s="37" t="s">
        <v>1845</v>
      </c>
      <c r="M690" s="126" t="s">
        <v>5</v>
      </c>
      <c r="N690" s="37"/>
      <c r="O690" s="148"/>
      <c r="P690" s="126"/>
      <c r="Q690" s="126"/>
      <c r="R690" s="126"/>
      <c r="S690" s="126"/>
      <c r="T690" s="126"/>
      <c r="U690" s="126"/>
      <c r="V690" s="126"/>
      <c r="W690" s="126"/>
      <c r="X690" s="126"/>
      <c r="Y690" s="126"/>
      <c r="Z690" s="126"/>
      <c r="AA690" s="126"/>
      <c r="AB690" s="126"/>
      <c r="AC690" s="126"/>
      <c r="AD690" s="126"/>
      <c r="AE690" s="37"/>
      <c r="AF690" s="126"/>
      <c r="AG690" s="126"/>
      <c r="AH690" s="126" t="s">
        <v>1678</v>
      </c>
      <c r="AI690" s="126" t="s">
        <v>3634</v>
      </c>
    </row>
    <row r="691" spans="1:35" s="19" customFormat="1" ht="76.5" customHeight="1">
      <c r="A691" s="193" t="s">
        <v>3201</v>
      </c>
      <c r="B691" s="153" t="s">
        <v>3136</v>
      </c>
      <c r="C691" s="153" t="s">
        <v>97</v>
      </c>
      <c r="D691" s="153" t="s">
        <v>97</v>
      </c>
      <c r="E691" s="195" t="s">
        <v>3007</v>
      </c>
      <c r="F691" s="175"/>
      <c r="G691" s="156"/>
      <c r="H691" s="167" t="s">
        <v>3139</v>
      </c>
      <c r="I691" s="37" t="s">
        <v>1877</v>
      </c>
      <c r="J691" s="37" t="s">
        <v>97</v>
      </c>
      <c r="K691" s="37" t="s">
        <v>1844</v>
      </c>
      <c r="L691" s="37" t="s">
        <v>1882</v>
      </c>
      <c r="M691" s="126" t="s">
        <v>5</v>
      </c>
      <c r="N691" s="37"/>
      <c r="O691" s="148"/>
      <c r="P691" s="126"/>
      <c r="Q691" s="126"/>
      <c r="R691" s="126"/>
      <c r="S691" s="126"/>
      <c r="T691" s="126"/>
      <c r="U691" s="126"/>
      <c r="V691" s="126"/>
      <c r="W691" s="126"/>
      <c r="X691" s="126"/>
      <c r="Y691" s="126"/>
      <c r="Z691" s="126"/>
      <c r="AA691" s="126"/>
      <c r="AB691" s="126"/>
      <c r="AC691" s="126" t="s">
        <v>1</v>
      </c>
      <c r="AD691" s="126"/>
      <c r="AE691" s="37"/>
      <c r="AF691" s="126"/>
      <c r="AG691" s="126"/>
      <c r="AH691" s="126"/>
      <c r="AI691" s="126" t="s">
        <v>3634</v>
      </c>
    </row>
    <row r="692" spans="1:35" s="19" customFormat="1" ht="76.5" customHeight="1">
      <c r="A692" s="193" t="s">
        <v>3202</v>
      </c>
      <c r="B692" s="153" t="s">
        <v>3185</v>
      </c>
      <c r="C692" s="153" t="s">
        <v>97</v>
      </c>
      <c r="D692" s="153" t="s">
        <v>97</v>
      </c>
      <c r="E692" s="170" t="s">
        <v>1899</v>
      </c>
      <c r="F692" s="175" t="s">
        <v>2620</v>
      </c>
      <c r="G692" s="156"/>
      <c r="H692" s="167" t="s">
        <v>3186</v>
      </c>
      <c r="I692" s="37" t="s">
        <v>1846</v>
      </c>
      <c r="J692" s="37" t="s">
        <v>1872</v>
      </c>
      <c r="K692" s="37" t="s">
        <v>1844</v>
      </c>
      <c r="L692" s="37" t="s">
        <v>1850</v>
      </c>
      <c r="M692" s="126" t="s">
        <v>1717</v>
      </c>
      <c r="N692" s="37"/>
      <c r="O692" s="148"/>
      <c r="P692" s="126"/>
      <c r="Q692" s="126"/>
      <c r="R692" s="126"/>
      <c r="S692" s="126"/>
      <c r="T692" s="126"/>
      <c r="U692" s="126"/>
      <c r="V692" s="126"/>
      <c r="W692" s="126" t="s">
        <v>1</v>
      </c>
      <c r="X692" s="126"/>
      <c r="Y692" s="126"/>
      <c r="Z692" s="126"/>
      <c r="AA692" s="126"/>
      <c r="AB692" s="126"/>
      <c r="AC692" s="126"/>
      <c r="AD692" s="126"/>
      <c r="AE692" s="37"/>
      <c r="AF692" s="126"/>
      <c r="AG692" s="126"/>
      <c r="AH692" s="126"/>
      <c r="AI692" s="126" t="s">
        <v>3634</v>
      </c>
    </row>
    <row r="693" spans="1:35" s="19" customFormat="1" ht="76.5" customHeight="1">
      <c r="A693" s="193" t="s">
        <v>3203</v>
      </c>
      <c r="B693" s="153" t="s">
        <v>924</v>
      </c>
      <c r="C693" s="153" t="s">
        <v>97</v>
      </c>
      <c r="D693" s="155" t="s">
        <v>97</v>
      </c>
      <c r="E693" s="195" t="s">
        <v>1899</v>
      </c>
      <c r="F693" s="175"/>
      <c r="G693" s="156"/>
      <c r="H693" s="167" t="s">
        <v>925</v>
      </c>
      <c r="I693" s="37" t="s">
        <v>1846</v>
      </c>
      <c r="J693" s="37" t="s">
        <v>1872</v>
      </c>
      <c r="K693" s="37" t="s">
        <v>1844</v>
      </c>
      <c r="L693" s="37" t="s">
        <v>1850</v>
      </c>
      <c r="M693" s="37" t="s">
        <v>1717</v>
      </c>
      <c r="N693" s="37"/>
      <c r="O693" s="148"/>
      <c r="P693" s="126"/>
      <c r="Q693" s="126"/>
      <c r="R693" s="126"/>
      <c r="S693" s="126"/>
      <c r="T693" s="126"/>
      <c r="U693" s="126"/>
      <c r="V693" s="126"/>
      <c r="W693" s="126"/>
      <c r="X693" s="126"/>
      <c r="Y693" s="126"/>
      <c r="Z693" s="126"/>
      <c r="AA693" s="126"/>
      <c r="AB693" s="126"/>
      <c r="AC693" s="126"/>
      <c r="AD693" s="126"/>
      <c r="AE693" s="37"/>
      <c r="AF693" s="126"/>
      <c r="AG693" s="126"/>
      <c r="AH693" s="126"/>
      <c r="AI693" s="126" t="s">
        <v>3634</v>
      </c>
    </row>
    <row r="694" spans="1:35" s="19" customFormat="1" ht="76.5" customHeight="1">
      <c r="A694" s="193" t="s">
        <v>3204</v>
      </c>
      <c r="B694" s="153" t="s">
        <v>926</v>
      </c>
      <c r="C694" s="153" t="s">
        <v>97</v>
      </c>
      <c r="D694" s="155" t="s">
        <v>97</v>
      </c>
      <c r="E694" s="170" t="s">
        <v>1899</v>
      </c>
      <c r="F694" s="176" t="s">
        <v>2623</v>
      </c>
      <c r="G694" s="159"/>
      <c r="H694" s="167" t="s">
        <v>927</v>
      </c>
      <c r="I694" s="37" t="s">
        <v>1846</v>
      </c>
      <c r="J694" s="37" t="s">
        <v>1872</v>
      </c>
      <c r="K694" s="37" t="s">
        <v>1844</v>
      </c>
      <c r="L694" s="37" t="s">
        <v>1850</v>
      </c>
      <c r="M694" s="126" t="s">
        <v>1717</v>
      </c>
      <c r="N694" s="37"/>
      <c r="O694" s="148"/>
      <c r="P694" s="126"/>
      <c r="Q694" s="126"/>
      <c r="R694" s="126"/>
      <c r="S694" s="126"/>
      <c r="T694" s="126"/>
      <c r="U694" s="126"/>
      <c r="V694" s="126"/>
      <c r="W694" s="126" t="s">
        <v>1</v>
      </c>
      <c r="X694" s="126"/>
      <c r="Y694" s="126"/>
      <c r="Z694" s="126"/>
      <c r="AA694" s="126"/>
      <c r="AB694" s="126"/>
      <c r="AC694" s="126"/>
      <c r="AD694" s="126"/>
      <c r="AE694" s="37"/>
      <c r="AF694" s="126"/>
      <c r="AG694" s="126"/>
      <c r="AH694" s="126"/>
      <c r="AI694" s="126" t="s">
        <v>3634</v>
      </c>
    </row>
    <row r="695" spans="1:35" s="19" customFormat="1" ht="76.5" customHeight="1">
      <c r="A695" s="193" t="s">
        <v>3205</v>
      </c>
      <c r="B695" s="153" t="s">
        <v>931</v>
      </c>
      <c r="C695" s="153" t="s">
        <v>97</v>
      </c>
      <c r="D695" s="155" t="s">
        <v>97</v>
      </c>
      <c r="E695" s="170" t="s">
        <v>1899</v>
      </c>
      <c r="F695" s="176" t="s">
        <v>2624</v>
      </c>
      <c r="G695" s="159"/>
      <c r="H695" s="167" t="s">
        <v>932</v>
      </c>
      <c r="I695" s="37" t="s">
        <v>1846</v>
      </c>
      <c r="J695" s="37" t="s">
        <v>1872</v>
      </c>
      <c r="K695" s="37" t="s">
        <v>1844</v>
      </c>
      <c r="L695" s="37" t="s">
        <v>1850</v>
      </c>
      <c r="M695" s="126" t="s">
        <v>1717</v>
      </c>
      <c r="N695" s="37"/>
      <c r="O695" s="148"/>
      <c r="P695" s="126"/>
      <c r="Q695" s="126"/>
      <c r="R695" s="126"/>
      <c r="S695" s="126"/>
      <c r="T695" s="126"/>
      <c r="U695" s="126"/>
      <c r="V695" s="126"/>
      <c r="W695" s="126"/>
      <c r="X695" s="126"/>
      <c r="Y695" s="126"/>
      <c r="Z695" s="126"/>
      <c r="AA695" s="126"/>
      <c r="AB695" s="126"/>
      <c r="AC695" s="126"/>
      <c r="AD695" s="126"/>
      <c r="AE695" s="37"/>
      <c r="AF695" s="126"/>
      <c r="AG695" s="126"/>
      <c r="AH695" s="126"/>
      <c r="AI695" s="126" t="s">
        <v>3634</v>
      </c>
    </row>
    <row r="696" spans="1:35" s="19" customFormat="1" ht="76.5" customHeight="1">
      <c r="A696" s="193" t="s">
        <v>3206</v>
      </c>
      <c r="B696" s="153" t="s">
        <v>3132</v>
      </c>
      <c r="C696" s="153" t="s">
        <v>97</v>
      </c>
      <c r="D696" s="155" t="s">
        <v>97</v>
      </c>
      <c r="E696" s="170" t="s">
        <v>3133</v>
      </c>
      <c r="F696" s="176"/>
      <c r="G696" s="159"/>
      <c r="H696" s="167" t="s">
        <v>3159</v>
      </c>
      <c r="I696" s="37" t="s">
        <v>1894</v>
      </c>
      <c r="J696" s="37" t="s">
        <v>97</v>
      </c>
      <c r="K696" s="37" t="s">
        <v>1861</v>
      </c>
      <c r="L696" s="37" t="s">
        <v>97</v>
      </c>
      <c r="M696" s="37" t="s">
        <v>323</v>
      </c>
      <c r="N696" s="37"/>
      <c r="O696" s="148"/>
      <c r="P696" s="126"/>
      <c r="Q696" s="126"/>
      <c r="R696" s="126"/>
      <c r="S696" s="126"/>
      <c r="T696" s="126"/>
      <c r="U696" s="126"/>
      <c r="V696" s="126"/>
      <c r="W696" s="126"/>
      <c r="X696" s="126"/>
      <c r="Y696" s="126"/>
      <c r="Z696" s="126"/>
      <c r="AA696" s="126"/>
      <c r="AB696" s="126"/>
      <c r="AC696" s="126"/>
      <c r="AD696" s="126"/>
      <c r="AE696" s="37" t="s">
        <v>1</v>
      </c>
      <c r="AF696" s="126"/>
      <c r="AG696" s="126"/>
      <c r="AH696" s="126"/>
      <c r="AI696" s="126" t="s">
        <v>1</v>
      </c>
    </row>
    <row r="697" spans="1:35" s="19" customFormat="1" ht="76.5" customHeight="1">
      <c r="A697" s="87" t="s">
        <v>3207</v>
      </c>
      <c r="B697" s="153" t="s">
        <v>3964</v>
      </c>
      <c r="C697" s="153" t="s">
        <v>97</v>
      </c>
      <c r="D697" s="153" t="s">
        <v>97</v>
      </c>
      <c r="E697" s="170" t="s">
        <v>1616</v>
      </c>
      <c r="F697" s="159"/>
      <c r="G697" s="159"/>
      <c r="H697" s="167" t="s">
        <v>3965</v>
      </c>
      <c r="I697" s="37" t="s">
        <v>1894</v>
      </c>
      <c r="J697" s="37" t="s">
        <v>97</v>
      </c>
      <c r="K697" s="37" t="s">
        <v>1861</v>
      </c>
      <c r="L697" s="37" t="s">
        <v>1882</v>
      </c>
      <c r="M697" s="37" t="s">
        <v>323</v>
      </c>
      <c r="N697" s="37"/>
      <c r="O697" s="148"/>
      <c r="P697" s="126"/>
      <c r="Q697" s="126"/>
      <c r="R697" s="126"/>
      <c r="S697" s="126"/>
      <c r="T697" s="126"/>
      <c r="U697" s="126"/>
      <c r="V697" s="126"/>
      <c r="W697" s="126"/>
      <c r="X697" s="126"/>
      <c r="Y697" s="126"/>
      <c r="Z697" s="126"/>
      <c r="AA697" s="126"/>
      <c r="AB697" s="126"/>
      <c r="AC697" s="126"/>
      <c r="AD697" s="126"/>
      <c r="AE697" s="126"/>
      <c r="AF697" s="126"/>
      <c r="AG697" s="126"/>
      <c r="AH697" s="126"/>
      <c r="AI697" s="126" t="s">
        <v>3634</v>
      </c>
    </row>
    <row r="698" spans="1:35" s="19" customFormat="1" ht="76.5" customHeight="1">
      <c r="A698" s="87" t="s">
        <v>394</v>
      </c>
      <c r="B698" s="153" t="s">
        <v>290</v>
      </c>
      <c r="C698" s="153" t="s">
        <v>97</v>
      </c>
      <c r="D698" s="155" t="s">
        <v>97</v>
      </c>
      <c r="E698" s="170" t="s">
        <v>1932</v>
      </c>
      <c r="F698" s="159"/>
      <c r="G698" s="159"/>
      <c r="H698" s="167" t="s">
        <v>3367</v>
      </c>
      <c r="I698" s="37" t="s">
        <v>1858</v>
      </c>
      <c r="J698" s="37" t="s">
        <v>1859</v>
      </c>
      <c r="K698" s="37" t="s">
        <v>1861</v>
      </c>
      <c r="L698" s="37" t="s">
        <v>1882</v>
      </c>
      <c r="M698" s="37" t="s">
        <v>6</v>
      </c>
      <c r="N698" s="37"/>
      <c r="O698" s="148"/>
      <c r="P698" s="126"/>
      <c r="Q698" s="126"/>
      <c r="R698" s="126"/>
      <c r="S698" s="126"/>
      <c r="T698" s="126"/>
      <c r="U698" s="126"/>
      <c r="V698" s="126"/>
      <c r="W698" s="126"/>
      <c r="X698" s="126"/>
      <c r="Y698" s="126"/>
      <c r="Z698" s="126"/>
      <c r="AA698" s="126"/>
      <c r="AB698" s="126"/>
      <c r="AC698" s="126"/>
      <c r="AD698" s="126"/>
      <c r="AE698" s="126"/>
      <c r="AF698" s="126"/>
      <c r="AG698" s="126"/>
      <c r="AH698" s="126"/>
      <c r="AI698" s="126" t="s">
        <v>3634</v>
      </c>
    </row>
    <row r="699" spans="1:35" s="19" customFormat="1" ht="76.5" customHeight="1">
      <c r="A699" s="193" t="s">
        <v>3208</v>
      </c>
      <c r="B699" s="153" t="s">
        <v>291</v>
      </c>
      <c r="C699" s="153" t="s">
        <v>97</v>
      </c>
      <c r="D699" s="153" t="s">
        <v>97</v>
      </c>
      <c r="E699" s="170" t="s">
        <v>1932</v>
      </c>
      <c r="F699" s="156"/>
      <c r="G699" s="156"/>
      <c r="H699" s="167" t="s">
        <v>3368</v>
      </c>
      <c r="I699" s="37" t="s">
        <v>1858</v>
      </c>
      <c r="J699" s="37" t="s">
        <v>1859</v>
      </c>
      <c r="K699" s="37" t="s">
        <v>1849</v>
      </c>
      <c r="L699" s="37" t="s">
        <v>1882</v>
      </c>
      <c r="M699" s="37" t="s">
        <v>6</v>
      </c>
      <c r="N699" s="37"/>
      <c r="O699" s="148"/>
      <c r="P699" s="126"/>
      <c r="Q699" s="126"/>
      <c r="R699" s="126"/>
      <c r="S699" s="126"/>
      <c r="T699" s="126"/>
      <c r="U699" s="126"/>
      <c r="V699" s="126"/>
      <c r="W699" s="126"/>
      <c r="X699" s="126"/>
      <c r="Y699" s="126"/>
      <c r="Z699" s="126"/>
      <c r="AA699" s="126"/>
      <c r="AB699" s="126"/>
      <c r="AC699" s="126"/>
      <c r="AD699" s="126"/>
      <c r="AE699" s="37"/>
      <c r="AF699" s="126"/>
      <c r="AG699" s="126"/>
      <c r="AH699" s="126"/>
      <c r="AI699" s="126" t="s">
        <v>3634</v>
      </c>
    </row>
    <row r="700" spans="1:35" s="19" customFormat="1" ht="76.5" customHeight="1">
      <c r="A700" s="193" t="s">
        <v>3209</v>
      </c>
      <c r="B700" s="153" t="s">
        <v>292</v>
      </c>
      <c r="C700" s="153" t="s">
        <v>97</v>
      </c>
      <c r="D700" s="153" t="s">
        <v>97</v>
      </c>
      <c r="E700" s="170" t="s">
        <v>1932</v>
      </c>
      <c r="F700" s="175"/>
      <c r="G700" s="156"/>
      <c r="H700" s="167" t="s">
        <v>3369</v>
      </c>
      <c r="I700" s="37" t="s">
        <v>1858</v>
      </c>
      <c r="J700" s="37" t="s">
        <v>1859</v>
      </c>
      <c r="K700" s="37" t="s">
        <v>1844</v>
      </c>
      <c r="L700" s="37" t="s">
        <v>1882</v>
      </c>
      <c r="M700" s="126" t="s">
        <v>6</v>
      </c>
      <c r="N700" s="37"/>
      <c r="O700" s="148"/>
      <c r="P700" s="126"/>
      <c r="Q700" s="126"/>
      <c r="R700" s="126"/>
      <c r="S700" s="126"/>
      <c r="T700" s="126"/>
      <c r="U700" s="126"/>
      <c r="V700" s="126"/>
      <c r="W700" s="126"/>
      <c r="X700" s="126"/>
      <c r="Y700" s="126"/>
      <c r="Z700" s="126"/>
      <c r="AA700" s="126"/>
      <c r="AB700" s="126"/>
      <c r="AC700" s="126"/>
      <c r="AD700" s="126"/>
      <c r="AE700" s="37"/>
      <c r="AF700" s="126"/>
      <c r="AG700" s="126"/>
      <c r="AH700" s="126"/>
      <c r="AI700" s="126" t="s">
        <v>3634</v>
      </c>
    </row>
    <row r="701" spans="1:35" s="19" customFormat="1" ht="76.5" customHeight="1">
      <c r="A701" s="193" t="s">
        <v>3210</v>
      </c>
      <c r="B701" s="153" t="s">
        <v>2787</v>
      </c>
      <c r="C701" s="153" t="s">
        <v>97</v>
      </c>
      <c r="D701" s="153" t="s">
        <v>97</v>
      </c>
      <c r="E701" s="170" t="s">
        <v>577</v>
      </c>
      <c r="F701" s="175"/>
      <c r="G701" s="156"/>
      <c r="H701" s="167" t="s">
        <v>2786</v>
      </c>
      <c r="I701" s="37" t="s">
        <v>1858</v>
      </c>
      <c r="J701" s="37" t="s">
        <v>1859</v>
      </c>
      <c r="K701" s="37" t="s">
        <v>1849</v>
      </c>
      <c r="L701" s="37" t="s">
        <v>1882</v>
      </c>
      <c r="M701" s="126" t="s">
        <v>6</v>
      </c>
      <c r="N701" s="37"/>
      <c r="O701" s="148"/>
      <c r="P701" s="126"/>
      <c r="Q701" s="126"/>
      <c r="R701" s="126"/>
      <c r="S701" s="126"/>
      <c r="T701" s="37"/>
      <c r="U701" s="126"/>
      <c r="V701" s="126"/>
      <c r="W701" s="126"/>
      <c r="X701" s="126"/>
      <c r="Y701" s="126"/>
      <c r="Z701" s="126" t="s">
        <v>1</v>
      </c>
      <c r="AA701" s="126"/>
      <c r="AB701" s="126"/>
      <c r="AC701" s="126"/>
      <c r="AD701" s="126"/>
      <c r="AE701" s="37"/>
      <c r="AF701" s="126"/>
      <c r="AG701" s="126"/>
      <c r="AH701" s="126"/>
      <c r="AI701" s="126" t="s">
        <v>3634</v>
      </c>
    </row>
    <row r="702" spans="1:35" s="19" customFormat="1" ht="76.5" customHeight="1">
      <c r="A702" s="193" t="s">
        <v>3211</v>
      </c>
      <c r="B702" s="153" t="s">
        <v>968</v>
      </c>
      <c r="C702" s="153" t="s">
        <v>97</v>
      </c>
      <c r="D702" s="153" t="s">
        <v>97</v>
      </c>
      <c r="E702" s="170" t="s">
        <v>1896</v>
      </c>
      <c r="F702" s="176" t="s">
        <v>2627</v>
      </c>
      <c r="G702" s="159"/>
      <c r="H702" s="167" t="s">
        <v>969</v>
      </c>
      <c r="I702" s="37" t="s">
        <v>1858</v>
      </c>
      <c r="J702" s="37" t="s">
        <v>1859</v>
      </c>
      <c r="K702" s="37" t="s">
        <v>1844</v>
      </c>
      <c r="L702" s="37" t="s">
        <v>1850</v>
      </c>
      <c r="M702" s="126" t="s">
        <v>1717</v>
      </c>
      <c r="N702" s="37"/>
      <c r="O702" s="148"/>
      <c r="P702" s="126"/>
      <c r="Q702" s="126"/>
      <c r="R702" s="126"/>
      <c r="S702" s="126"/>
      <c r="T702" s="37"/>
      <c r="U702" s="126"/>
      <c r="V702" s="126"/>
      <c r="W702" s="126" t="s">
        <v>1</v>
      </c>
      <c r="X702" s="126"/>
      <c r="Y702" s="126"/>
      <c r="Z702" s="126"/>
      <c r="AA702" s="126"/>
      <c r="AB702" s="126"/>
      <c r="AC702" s="126"/>
      <c r="AD702" s="126"/>
      <c r="AE702" s="37"/>
      <c r="AF702" s="126"/>
      <c r="AG702" s="126"/>
      <c r="AH702" s="126"/>
      <c r="AI702" s="126" t="s">
        <v>3634</v>
      </c>
    </row>
    <row r="703" spans="1:35" s="19" customFormat="1" ht="76.5" customHeight="1">
      <c r="A703" s="193" t="s">
        <v>3212</v>
      </c>
      <c r="B703" s="153" t="s">
        <v>2918</v>
      </c>
      <c r="C703" s="153" t="s">
        <v>97</v>
      </c>
      <c r="D703" s="153" t="s">
        <v>97</v>
      </c>
      <c r="E703" s="170" t="s">
        <v>2916</v>
      </c>
      <c r="F703" s="175"/>
      <c r="G703" s="156"/>
      <c r="H703" s="179" t="s">
        <v>2921</v>
      </c>
      <c r="I703" s="37" t="s">
        <v>1874</v>
      </c>
      <c r="J703" s="37" t="s">
        <v>1859</v>
      </c>
      <c r="K703" s="37" t="s">
        <v>1844</v>
      </c>
      <c r="L703" s="37" t="s">
        <v>1882</v>
      </c>
      <c r="M703" s="37" t="s">
        <v>5</v>
      </c>
      <c r="N703" s="37"/>
      <c r="O703" s="148"/>
      <c r="P703" s="126"/>
      <c r="Q703" s="126"/>
      <c r="R703" s="126"/>
      <c r="S703" s="126"/>
      <c r="T703" s="126"/>
      <c r="U703" s="126"/>
      <c r="V703" s="126"/>
      <c r="W703" s="126"/>
      <c r="X703" s="126"/>
      <c r="Y703" s="126"/>
      <c r="Z703" s="126"/>
      <c r="AA703" s="126"/>
      <c r="AB703" s="126"/>
      <c r="AC703" s="126"/>
      <c r="AD703" s="126"/>
      <c r="AE703" s="126"/>
      <c r="AF703" s="126"/>
      <c r="AG703" s="126"/>
      <c r="AH703" s="126"/>
      <c r="AI703" s="126" t="s">
        <v>3634</v>
      </c>
    </row>
    <row r="704" spans="1:35" s="19" customFormat="1" ht="76.5" customHeight="1">
      <c r="A704" s="193" t="s">
        <v>3213</v>
      </c>
      <c r="B704" s="153" t="s">
        <v>3166</v>
      </c>
      <c r="C704" s="153" t="s">
        <v>97</v>
      </c>
      <c r="D704" s="153" t="s">
        <v>97</v>
      </c>
      <c r="E704" s="170" t="s">
        <v>1634</v>
      </c>
      <c r="F704" s="175" t="s">
        <v>2629</v>
      </c>
      <c r="G704" s="156"/>
      <c r="H704" s="179" t="s">
        <v>3375</v>
      </c>
      <c r="I704" s="37" t="s">
        <v>1846</v>
      </c>
      <c r="J704" s="37" t="s">
        <v>1863</v>
      </c>
      <c r="K704" s="37" t="s">
        <v>1844</v>
      </c>
      <c r="L704" s="37" t="s">
        <v>1845</v>
      </c>
      <c r="M704" s="37" t="s">
        <v>1717</v>
      </c>
      <c r="N704" s="37" t="s">
        <v>1</v>
      </c>
      <c r="O704" s="148"/>
      <c r="P704" s="126"/>
      <c r="Q704" s="126"/>
      <c r="R704" s="126"/>
      <c r="S704" s="126"/>
      <c r="T704" s="126"/>
      <c r="U704" s="126"/>
      <c r="V704" s="126"/>
      <c r="W704" s="126"/>
      <c r="X704" s="126"/>
      <c r="Y704" s="126"/>
      <c r="Z704" s="126"/>
      <c r="AA704" s="126"/>
      <c r="AB704" s="126"/>
      <c r="AC704" s="126"/>
      <c r="AD704" s="126"/>
      <c r="AE704" s="126"/>
      <c r="AF704" s="126"/>
      <c r="AG704" s="126"/>
      <c r="AH704" s="126"/>
      <c r="AI704" s="126" t="s">
        <v>3634</v>
      </c>
    </row>
    <row r="705" spans="1:35" s="19" customFormat="1" ht="76.5" customHeight="1">
      <c r="A705" s="193" t="s">
        <v>3214</v>
      </c>
      <c r="B705" s="153" t="s">
        <v>2750</v>
      </c>
      <c r="C705" s="153" t="s">
        <v>97</v>
      </c>
      <c r="D705" s="153" t="s">
        <v>97</v>
      </c>
      <c r="E705" s="195" t="s">
        <v>1652</v>
      </c>
      <c r="F705" s="175"/>
      <c r="G705" s="156"/>
      <c r="H705" s="179" t="s">
        <v>3376</v>
      </c>
      <c r="I705" s="37" t="s">
        <v>2905</v>
      </c>
      <c r="J705" s="37" t="s">
        <v>1857</v>
      </c>
      <c r="K705" s="37" t="s">
        <v>1844</v>
      </c>
      <c r="L705" s="37" t="s">
        <v>2148</v>
      </c>
      <c r="M705" s="126" t="s">
        <v>323</v>
      </c>
      <c r="N705" s="37"/>
      <c r="O705" s="148"/>
      <c r="P705" s="126"/>
      <c r="Q705" s="126"/>
      <c r="R705" s="126"/>
      <c r="S705" s="126"/>
      <c r="T705" s="126"/>
      <c r="U705" s="126"/>
      <c r="V705" s="126"/>
      <c r="W705" s="126"/>
      <c r="X705" s="126"/>
      <c r="Y705" s="126"/>
      <c r="Z705" s="126"/>
      <c r="AA705" s="126"/>
      <c r="AB705" s="126"/>
      <c r="AC705" s="126"/>
      <c r="AD705" s="126"/>
      <c r="AE705" s="126"/>
      <c r="AF705" s="126"/>
      <c r="AG705" s="126"/>
      <c r="AH705" s="126"/>
      <c r="AI705" s="126" t="s">
        <v>3634</v>
      </c>
    </row>
    <row r="706" spans="1:35" s="19" customFormat="1" ht="76.5" customHeight="1">
      <c r="A706" s="87" t="s">
        <v>3426</v>
      </c>
      <c r="B706" s="153" t="s">
        <v>3377</v>
      </c>
      <c r="C706" s="153" t="s">
        <v>97</v>
      </c>
      <c r="D706" s="153" t="s">
        <v>97</v>
      </c>
      <c r="E706" s="170" t="s">
        <v>1652</v>
      </c>
      <c r="F706" s="156"/>
      <c r="G706" s="156"/>
      <c r="H706" s="167" t="s">
        <v>3378</v>
      </c>
      <c r="I706" s="37" t="s">
        <v>2905</v>
      </c>
      <c r="J706" s="37" t="s">
        <v>1851</v>
      </c>
      <c r="K706" s="37" t="s">
        <v>1844</v>
      </c>
      <c r="L706" s="37" t="s">
        <v>1845</v>
      </c>
      <c r="M706" s="37" t="s">
        <v>1717</v>
      </c>
      <c r="N706" s="37"/>
      <c r="O706" s="148"/>
      <c r="P706" s="126"/>
      <c r="Q706" s="126"/>
      <c r="R706" s="126"/>
      <c r="S706" s="126"/>
      <c r="T706" s="37"/>
      <c r="U706" s="126"/>
      <c r="V706" s="126"/>
      <c r="W706" s="126"/>
      <c r="X706" s="126"/>
      <c r="Y706" s="126"/>
      <c r="Z706" s="126"/>
      <c r="AA706" s="126"/>
      <c r="AB706" s="37"/>
      <c r="AC706" s="126"/>
      <c r="AD706" s="126"/>
      <c r="AE706" s="37"/>
      <c r="AF706" s="126"/>
      <c r="AG706" s="126"/>
      <c r="AH706" s="37"/>
      <c r="AI706" s="37" t="s">
        <v>3634</v>
      </c>
    </row>
    <row r="707" spans="1:35" s="19" customFormat="1" ht="76.5" customHeight="1">
      <c r="A707" s="87" t="s">
        <v>3427</v>
      </c>
      <c r="B707" s="153" t="s">
        <v>3379</v>
      </c>
      <c r="C707" s="153" t="s">
        <v>97</v>
      </c>
      <c r="D707" s="153" t="s">
        <v>97</v>
      </c>
      <c r="E707" s="170" t="s">
        <v>1601</v>
      </c>
      <c r="F707" s="156" t="s">
        <v>2631</v>
      </c>
      <c r="G707" s="156"/>
      <c r="H707" s="167" t="s">
        <v>1746</v>
      </c>
      <c r="I707" s="37" t="s">
        <v>1846</v>
      </c>
      <c r="J707" s="37" t="s">
        <v>1885</v>
      </c>
      <c r="K707" s="37" t="s">
        <v>1844</v>
      </c>
      <c r="L707" s="37" t="s">
        <v>1850</v>
      </c>
      <c r="M707" s="37" t="s">
        <v>323</v>
      </c>
      <c r="N707" s="37"/>
      <c r="O707" s="148"/>
      <c r="P707" s="126"/>
      <c r="Q707" s="126"/>
      <c r="R707" s="126"/>
      <c r="S707" s="126"/>
      <c r="T707" s="37"/>
      <c r="U707" s="126"/>
      <c r="V707" s="126"/>
      <c r="W707" s="126"/>
      <c r="X707" s="126"/>
      <c r="Y707" s="126"/>
      <c r="Z707" s="126"/>
      <c r="AA707" s="126"/>
      <c r="AB707" s="37"/>
      <c r="AC707" s="126"/>
      <c r="AD707" s="126"/>
      <c r="AE707" s="37"/>
      <c r="AF707" s="126"/>
      <c r="AG707" s="126"/>
      <c r="AH707" s="37"/>
      <c r="AI707" s="37" t="s">
        <v>3634</v>
      </c>
    </row>
    <row r="708" spans="1:35" s="19" customFormat="1" ht="76.5" customHeight="1">
      <c r="A708" s="87" t="s">
        <v>3428</v>
      </c>
      <c r="B708" s="153" t="s">
        <v>3380</v>
      </c>
      <c r="C708" s="153" t="s">
        <v>97</v>
      </c>
      <c r="D708" s="153" t="s">
        <v>97</v>
      </c>
      <c r="E708" s="170" t="s">
        <v>1601</v>
      </c>
      <c r="F708" s="156" t="s">
        <v>2632</v>
      </c>
      <c r="G708" s="156"/>
      <c r="H708" s="167" t="s">
        <v>1747</v>
      </c>
      <c r="I708" s="37" t="s">
        <v>1846</v>
      </c>
      <c r="J708" s="37" t="s">
        <v>1885</v>
      </c>
      <c r="K708" s="37" t="s">
        <v>1844</v>
      </c>
      <c r="L708" s="37" t="s">
        <v>1850</v>
      </c>
      <c r="M708" s="37" t="s">
        <v>1717</v>
      </c>
      <c r="N708" s="37"/>
      <c r="O708" s="148"/>
      <c r="P708" s="126"/>
      <c r="Q708" s="126"/>
      <c r="R708" s="126"/>
      <c r="S708" s="126"/>
      <c r="T708" s="37"/>
      <c r="U708" s="126"/>
      <c r="V708" s="126"/>
      <c r="W708" s="126" t="s">
        <v>1</v>
      </c>
      <c r="X708" s="126"/>
      <c r="Y708" s="126"/>
      <c r="Z708" s="126"/>
      <c r="AA708" s="126"/>
      <c r="AB708" s="37"/>
      <c r="AC708" s="126"/>
      <c r="AD708" s="126"/>
      <c r="AE708" s="37"/>
      <c r="AF708" s="126"/>
      <c r="AG708" s="126"/>
      <c r="AH708" s="37"/>
      <c r="AI708" s="37" t="s">
        <v>3634</v>
      </c>
    </row>
    <row r="709" spans="1:35" s="19" customFormat="1" ht="76.5" customHeight="1">
      <c r="A709" s="87" t="s">
        <v>395</v>
      </c>
      <c r="B709" s="153" t="s">
        <v>2047</v>
      </c>
      <c r="C709" s="153" t="s">
        <v>97</v>
      </c>
      <c r="D709" s="155" t="s">
        <v>97</v>
      </c>
      <c r="E709" s="170" t="s">
        <v>1910</v>
      </c>
      <c r="F709" s="159"/>
      <c r="G709" s="159"/>
      <c r="H709" s="167" t="s">
        <v>2070</v>
      </c>
      <c r="I709" s="37" t="s">
        <v>1874</v>
      </c>
      <c r="J709" s="37" t="s">
        <v>1857</v>
      </c>
      <c r="K709" s="37" t="s">
        <v>1849</v>
      </c>
      <c r="L709" s="37" t="s">
        <v>1850</v>
      </c>
      <c r="M709" s="37" t="s">
        <v>6</v>
      </c>
      <c r="N709" s="37"/>
      <c r="O709" s="148"/>
      <c r="P709" s="126"/>
      <c r="Q709" s="126"/>
      <c r="R709" s="126"/>
      <c r="S709" s="126"/>
      <c r="T709" s="126"/>
      <c r="U709" s="126"/>
      <c r="V709" s="126"/>
      <c r="W709" s="126"/>
      <c r="X709" s="126"/>
      <c r="Y709" s="126"/>
      <c r="Z709" s="126"/>
      <c r="AA709" s="126"/>
      <c r="AB709" s="126"/>
      <c r="AC709" s="126"/>
      <c r="AD709" s="126"/>
      <c r="AE709" s="126"/>
      <c r="AF709" s="126"/>
      <c r="AG709" s="126"/>
      <c r="AH709" s="126"/>
      <c r="AI709" s="126" t="s">
        <v>3634</v>
      </c>
    </row>
    <row r="710" spans="1:35" s="19" customFormat="1" ht="76.5" customHeight="1">
      <c r="A710" s="87" t="s">
        <v>3429</v>
      </c>
      <c r="B710" s="153" t="s">
        <v>2046</v>
      </c>
      <c r="C710" s="153" t="s">
        <v>97</v>
      </c>
      <c r="D710" s="153" t="s">
        <v>97</v>
      </c>
      <c r="E710" s="170" t="s">
        <v>1910</v>
      </c>
      <c r="F710" s="156"/>
      <c r="G710" s="156"/>
      <c r="H710" s="167" t="s">
        <v>2069</v>
      </c>
      <c r="I710" s="37" t="s">
        <v>1874</v>
      </c>
      <c r="J710" s="37" t="s">
        <v>1853</v>
      </c>
      <c r="K710" s="37" t="s">
        <v>1849</v>
      </c>
      <c r="L710" s="37" t="s">
        <v>1850</v>
      </c>
      <c r="M710" s="37" t="s">
        <v>6</v>
      </c>
      <c r="N710" s="37"/>
      <c r="O710" s="148"/>
      <c r="P710" s="126"/>
      <c r="Q710" s="126"/>
      <c r="R710" s="126"/>
      <c r="S710" s="126"/>
      <c r="T710" s="37"/>
      <c r="U710" s="126"/>
      <c r="V710" s="126"/>
      <c r="W710" s="126"/>
      <c r="X710" s="126"/>
      <c r="Y710" s="126"/>
      <c r="Z710" s="126"/>
      <c r="AA710" s="126"/>
      <c r="AB710" s="37"/>
      <c r="AC710" s="126"/>
      <c r="AD710" s="126"/>
      <c r="AE710" s="37"/>
      <c r="AF710" s="126"/>
      <c r="AG710" s="126"/>
      <c r="AH710" s="37"/>
      <c r="AI710" s="37" t="s">
        <v>3634</v>
      </c>
    </row>
    <row r="711" spans="1:35" s="19" customFormat="1" ht="76.5" customHeight="1">
      <c r="A711" s="87" t="s">
        <v>3430</v>
      </c>
      <c r="B711" s="153" t="s">
        <v>2295</v>
      </c>
      <c r="C711" s="153" t="s">
        <v>97</v>
      </c>
      <c r="D711" s="153" t="s">
        <v>97</v>
      </c>
      <c r="E711" s="170" t="s">
        <v>1616</v>
      </c>
      <c r="F711" s="156"/>
      <c r="G711" s="156"/>
      <c r="H711" s="167" t="s">
        <v>1938</v>
      </c>
      <c r="I711" s="37" t="s">
        <v>2905</v>
      </c>
      <c r="J711" s="37" t="s">
        <v>2986</v>
      </c>
      <c r="K711" s="37" t="s">
        <v>1844</v>
      </c>
      <c r="L711" s="37" t="s">
        <v>1845</v>
      </c>
      <c r="M711" s="37" t="s">
        <v>5</v>
      </c>
      <c r="N711" s="37"/>
      <c r="O711" s="148"/>
      <c r="P711" s="126"/>
      <c r="Q711" s="126"/>
      <c r="R711" s="126"/>
      <c r="S711" s="126"/>
      <c r="T711" s="37"/>
      <c r="U711" s="126"/>
      <c r="V711" s="126"/>
      <c r="W711" s="126"/>
      <c r="X711" s="126"/>
      <c r="Y711" s="126"/>
      <c r="Z711" s="126"/>
      <c r="AA711" s="126"/>
      <c r="AB711" s="37"/>
      <c r="AC711" s="126"/>
      <c r="AD711" s="126"/>
      <c r="AE711" s="37"/>
      <c r="AF711" s="126"/>
      <c r="AG711" s="126"/>
      <c r="AH711" s="37"/>
      <c r="AI711" s="37" t="s">
        <v>3634</v>
      </c>
    </row>
    <row r="712" spans="1:35" s="19" customFormat="1" ht="76.5" customHeight="1">
      <c r="A712" s="87" t="s">
        <v>3431</v>
      </c>
      <c r="B712" s="153" t="s">
        <v>1599</v>
      </c>
      <c r="C712" s="153" t="s">
        <v>97</v>
      </c>
      <c r="D712" s="153" t="s">
        <v>97</v>
      </c>
      <c r="E712" s="170" t="s">
        <v>1600</v>
      </c>
      <c r="F712" s="156" t="s">
        <v>2638</v>
      </c>
      <c r="G712" s="156"/>
      <c r="H712" s="167" t="s">
        <v>1743</v>
      </c>
      <c r="I712" s="37" t="s">
        <v>2905</v>
      </c>
      <c r="J712" s="37" t="s">
        <v>1864</v>
      </c>
      <c r="K712" s="37" t="s">
        <v>1844</v>
      </c>
      <c r="L712" s="37" t="s">
        <v>1850</v>
      </c>
      <c r="M712" s="37" t="s">
        <v>1717</v>
      </c>
      <c r="N712" s="37"/>
      <c r="O712" s="148"/>
      <c r="P712" s="126"/>
      <c r="Q712" s="126"/>
      <c r="R712" s="126"/>
      <c r="S712" s="126"/>
      <c r="T712" s="37"/>
      <c r="U712" s="126"/>
      <c r="V712" s="126"/>
      <c r="W712" s="126"/>
      <c r="X712" s="126"/>
      <c r="Y712" s="126"/>
      <c r="Z712" s="126"/>
      <c r="AA712" s="126"/>
      <c r="AB712" s="37"/>
      <c r="AC712" s="126"/>
      <c r="AD712" s="126"/>
      <c r="AE712" s="37"/>
      <c r="AF712" s="126"/>
      <c r="AG712" s="126"/>
      <c r="AH712" s="37"/>
      <c r="AI712" s="37" t="s">
        <v>3634</v>
      </c>
    </row>
    <row r="713" spans="1:35" s="19" customFormat="1" ht="76.5" customHeight="1">
      <c r="A713" s="87" t="s">
        <v>3432</v>
      </c>
      <c r="B713" s="153" t="s">
        <v>694</v>
      </c>
      <c r="C713" s="153" t="s">
        <v>97</v>
      </c>
      <c r="D713" s="153" t="s">
        <v>97</v>
      </c>
      <c r="E713" s="170" t="s">
        <v>1616</v>
      </c>
      <c r="F713" s="156"/>
      <c r="G713" s="156"/>
      <c r="H713" s="167" t="s">
        <v>1971</v>
      </c>
      <c r="I713" s="37" t="s">
        <v>1876</v>
      </c>
      <c r="J713" s="37" t="s">
        <v>97</v>
      </c>
      <c r="K713" s="37" t="s">
        <v>1849</v>
      </c>
      <c r="L713" s="37" t="s">
        <v>1854</v>
      </c>
      <c r="M713" s="37" t="s">
        <v>1965</v>
      </c>
      <c r="N713" s="37"/>
      <c r="O713" s="148"/>
      <c r="P713" s="126"/>
      <c r="Q713" s="126"/>
      <c r="R713" s="126"/>
      <c r="S713" s="126"/>
      <c r="T713" s="37"/>
      <c r="U713" s="126" t="s">
        <v>3424</v>
      </c>
      <c r="V713" s="126"/>
      <c r="W713" s="126"/>
      <c r="X713" s="126"/>
      <c r="Y713" s="126"/>
      <c r="Z713" s="126"/>
      <c r="AA713" s="126"/>
      <c r="AB713" s="37"/>
      <c r="AC713" s="126"/>
      <c r="AD713" s="126"/>
      <c r="AE713" s="37"/>
      <c r="AF713" s="126"/>
      <c r="AG713" s="126"/>
      <c r="AH713" s="37"/>
      <c r="AI713" s="37" t="s">
        <v>3634</v>
      </c>
    </row>
    <row r="714" spans="1:35" s="19" customFormat="1" ht="76.5" customHeight="1">
      <c r="A714" s="87" t="s">
        <v>3433</v>
      </c>
      <c r="B714" s="153" t="s">
        <v>302</v>
      </c>
      <c r="C714" s="153" t="s">
        <v>97</v>
      </c>
      <c r="D714" s="153" t="s">
        <v>97</v>
      </c>
      <c r="E714" s="170" t="s">
        <v>1924</v>
      </c>
      <c r="F714" s="156"/>
      <c r="G714" s="156"/>
      <c r="H714" s="167" t="s">
        <v>3555</v>
      </c>
      <c r="I714" s="37" t="s">
        <v>2905</v>
      </c>
      <c r="J714" s="37" t="s">
        <v>1853</v>
      </c>
      <c r="K714" s="37" t="s">
        <v>1844</v>
      </c>
      <c r="L714" s="37" t="s">
        <v>1854</v>
      </c>
      <c r="M714" s="37" t="s">
        <v>323</v>
      </c>
      <c r="N714" s="37"/>
      <c r="O714" s="148"/>
      <c r="P714" s="126"/>
      <c r="Q714" s="126"/>
      <c r="R714" s="126"/>
      <c r="S714" s="126"/>
      <c r="T714" s="37"/>
      <c r="U714" s="126"/>
      <c r="V714" s="126"/>
      <c r="W714" s="126"/>
      <c r="X714" s="126"/>
      <c r="Y714" s="126"/>
      <c r="Z714" s="126"/>
      <c r="AA714" s="126"/>
      <c r="AB714" s="37"/>
      <c r="AC714" s="126"/>
      <c r="AD714" s="126"/>
      <c r="AE714" s="37"/>
      <c r="AF714" s="126"/>
      <c r="AG714" s="126"/>
      <c r="AH714" s="37"/>
      <c r="AI714" s="37" t="s">
        <v>3634</v>
      </c>
    </row>
    <row r="715" spans="1:35" s="19" customFormat="1" ht="76.5" customHeight="1">
      <c r="A715" s="87" t="s">
        <v>3434</v>
      </c>
      <c r="B715" s="153" t="s">
        <v>2056</v>
      </c>
      <c r="C715" s="153" t="s">
        <v>97</v>
      </c>
      <c r="D715" s="153" t="s">
        <v>97</v>
      </c>
      <c r="E715" s="170" t="s">
        <v>1601</v>
      </c>
      <c r="F715" s="156" t="s">
        <v>2640</v>
      </c>
      <c r="G715" s="156"/>
      <c r="H715" s="167" t="s">
        <v>1744</v>
      </c>
      <c r="I715" s="37" t="s">
        <v>1858</v>
      </c>
      <c r="J715" s="37" t="s">
        <v>97</v>
      </c>
      <c r="K715" s="37" t="s">
        <v>1844</v>
      </c>
      <c r="L715" s="37" t="s">
        <v>1882</v>
      </c>
      <c r="M715" s="37" t="s">
        <v>323</v>
      </c>
      <c r="N715" s="37"/>
      <c r="O715" s="148"/>
      <c r="P715" s="126"/>
      <c r="Q715" s="126"/>
      <c r="R715" s="126"/>
      <c r="S715" s="126"/>
      <c r="T715" s="37"/>
      <c r="U715" s="126"/>
      <c r="V715" s="126"/>
      <c r="W715" s="126"/>
      <c r="X715" s="126"/>
      <c r="Y715" s="126"/>
      <c r="Z715" s="126"/>
      <c r="AA715" s="126"/>
      <c r="AB715" s="37"/>
      <c r="AC715" s="126"/>
      <c r="AD715" s="126"/>
      <c r="AE715" s="37"/>
      <c r="AF715" s="126"/>
      <c r="AG715" s="126"/>
      <c r="AH715" s="37"/>
      <c r="AI715" s="37" t="s">
        <v>3634</v>
      </c>
    </row>
    <row r="716" spans="1:35" s="19" customFormat="1" ht="76.5" customHeight="1">
      <c r="A716" s="87" t="s">
        <v>3435</v>
      </c>
      <c r="B716" s="153" t="s">
        <v>1605</v>
      </c>
      <c r="C716" s="153" t="s">
        <v>97</v>
      </c>
      <c r="D716" s="153" t="s">
        <v>97</v>
      </c>
      <c r="E716" s="170" t="s">
        <v>1601</v>
      </c>
      <c r="F716" s="156" t="s">
        <v>2641</v>
      </c>
      <c r="G716" s="156"/>
      <c r="H716" s="167" t="s">
        <v>1745</v>
      </c>
      <c r="I716" s="37" t="s">
        <v>1858</v>
      </c>
      <c r="J716" s="37" t="s">
        <v>1859</v>
      </c>
      <c r="K716" s="37" t="s">
        <v>1844</v>
      </c>
      <c r="L716" s="37" t="s">
        <v>1882</v>
      </c>
      <c r="M716" s="37" t="s">
        <v>323</v>
      </c>
      <c r="N716" s="37"/>
      <c r="O716" s="148"/>
      <c r="P716" s="126"/>
      <c r="Q716" s="126"/>
      <c r="R716" s="126"/>
      <c r="S716" s="126"/>
      <c r="T716" s="37"/>
      <c r="U716" s="126"/>
      <c r="V716" s="126"/>
      <c r="W716" s="126"/>
      <c r="X716" s="126"/>
      <c r="Y716" s="126"/>
      <c r="Z716" s="126"/>
      <c r="AA716" s="126"/>
      <c r="AB716" s="37"/>
      <c r="AC716" s="126"/>
      <c r="AD716" s="126"/>
      <c r="AE716" s="37"/>
      <c r="AF716" s="126"/>
      <c r="AG716" s="126"/>
      <c r="AH716" s="37"/>
      <c r="AI716" s="37" t="s">
        <v>3634</v>
      </c>
    </row>
    <row r="717" spans="1:35" s="19" customFormat="1" ht="76.5" customHeight="1">
      <c r="A717" s="87" t="s">
        <v>3436</v>
      </c>
      <c r="B717" s="153" t="s">
        <v>2793</v>
      </c>
      <c r="C717" s="153" t="s">
        <v>97</v>
      </c>
      <c r="D717" s="153" t="s">
        <v>97</v>
      </c>
      <c r="E717" s="170" t="s">
        <v>577</v>
      </c>
      <c r="F717" s="156"/>
      <c r="G717" s="156"/>
      <c r="H717" s="167" t="s">
        <v>3382</v>
      </c>
      <c r="I717" s="37" t="s">
        <v>1874</v>
      </c>
      <c r="J717" s="37" t="s">
        <v>1859</v>
      </c>
      <c r="K717" s="37" t="s">
        <v>1849</v>
      </c>
      <c r="L717" s="37" t="s">
        <v>1850</v>
      </c>
      <c r="M717" s="37" t="s">
        <v>5</v>
      </c>
      <c r="N717" s="37"/>
      <c r="O717" s="148"/>
      <c r="P717" s="126"/>
      <c r="Q717" s="126"/>
      <c r="R717" s="126"/>
      <c r="S717" s="126"/>
      <c r="T717" s="37"/>
      <c r="U717" s="126"/>
      <c r="V717" s="126"/>
      <c r="W717" s="126"/>
      <c r="X717" s="126"/>
      <c r="Y717" s="126"/>
      <c r="Z717" s="126" t="s">
        <v>1</v>
      </c>
      <c r="AA717" s="126"/>
      <c r="AB717" s="37"/>
      <c r="AC717" s="126"/>
      <c r="AD717" s="126"/>
      <c r="AE717" s="37"/>
      <c r="AF717" s="126"/>
      <c r="AG717" s="126"/>
      <c r="AH717" s="37"/>
      <c r="AI717" s="37" t="s">
        <v>3634</v>
      </c>
    </row>
    <row r="718" spans="1:35" s="19" customFormat="1" ht="76.5" customHeight="1">
      <c r="A718" s="87" t="s">
        <v>3437</v>
      </c>
      <c r="B718" s="153" t="s">
        <v>2795</v>
      </c>
      <c r="C718" s="153" t="s">
        <v>97</v>
      </c>
      <c r="D718" s="153" t="s">
        <v>97</v>
      </c>
      <c r="E718" s="170" t="s">
        <v>577</v>
      </c>
      <c r="F718" s="156"/>
      <c r="G718" s="156"/>
      <c r="H718" s="167" t="s">
        <v>2799</v>
      </c>
      <c r="I718" s="37" t="s">
        <v>1874</v>
      </c>
      <c r="J718" s="37" t="s">
        <v>1859</v>
      </c>
      <c r="K718" s="37" t="s">
        <v>1849</v>
      </c>
      <c r="L718" s="37" t="s">
        <v>1850</v>
      </c>
      <c r="M718" s="37" t="s">
        <v>5</v>
      </c>
      <c r="N718" s="37"/>
      <c r="O718" s="148"/>
      <c r="P718" s="126"/>
      <c r="Q718" s="126"/>
      <c r="R718" s="126"/>
      <c r="S718" s="126"/>
      <c r="T718" s="37"/>
      <c r="U718" s="126"/>
      <c r="V718" s="126"/>
      <c r="W718" s="126"/>
      <c r="X718" s="126"/>
      <c r="Y718" s="126"/>
      <c r="Z718" s="126" t="s">
        <v>1</v>
      </c>
      <c r="AA718" s="126"/>
      <c r="AB718" s="37"/>
      <c r="AC718" s="126"/>
      <c r="AD718" s="126"/>
      <c r="AE718" s="37"/>
      <c r="AF718" s="126"/>
      <c r="AG718" s="126"/>
      <c r="AH718" s="37"/>
      <c r="AI718" s="37" t="s">
        <v>3634</v>
      </c>
    </row>
    <row r="719" spans="1:35" s="19" customFormat="1" ht="76.5" customHeight="1">
      <c r="A719" s="87" t="s">
        <v>3438</v>
      </c>
      <c r="B719" s="153" t="s">
        <v>995</v>
      </c>
      <c r="C719" s="153" t="s">
        <v>97</v>
      </c>
      <c r="D719" s="153" t="s">
        <v>97</v>
      </c>
      <c r="E719" s="170" t="s">
        <v>1905</v>
      </c>
      <c r="F719" s="156"/>
      <c r="G719" s="156"/>
      <c r="H719" s="167" t="s">
        <v>1249</v>
      </c>
      <c r="I719" s="37" t="s">
        <v>1846</v>
      </c>
      <c r="J719" s="37" t="s">
        <v>1848</v>
      </c>
      <c r="K719" s="37" t="s">
        <v>1844</v>
      </c>
      <c r="L719" s="37" t="s">
        <v>1850</v>
      </c>
      <c r="M719" s="37" t="s">
        <v>1717</v>
      </c>
      <c r="N719" s="37"/>
      <c r="O719" s="148"/>
      <c r="P719" s="126"/>
      <c r="Q719" s="126"/>
      <c r="R719" s="126"/>
      <c r="S719" s="126"/>
      <c r="T719" s="37"/>
      <c r="U719" s="126"/>
      <c r="V719" s="126"/>
      <c r="W719" s="126"/>
      <c r="X719" s="126"/>
      <c r="Y719" s="126"/>
      <c r="Z719" s="126"/>
      <c r="AA719" s="126"/>
      <c r="AB719" s="37"/>
      <c r="AC719" s="126"/>
      <c r="AD719" s="126"/>
      <c r="AE719" s="37"/>
      <c r="AF719" s="126"/>
      <c r="AG719" s="126"/>
      <c r="AH719" s="37"/>
      <c r="AI719" s="37" t="s">
        <v>3634</v>
      </c>
    </row>
    <row r="720" spans="1:35" s="19" customFormat="1" ht="76.5" customHeight="1">
      <c r="A720" s="87" t="s">
        <v>396</v>
      </c>
      <c r="B720" s="153" t="s">
        <v>2922</v>
      </c>
      <c r="C720" s="153" t="s">
        <v>97</v>
      </c>
      <c r="D720" s="155" t="s">
        <v>97</v>
      </c>
      <c r="E720" s="170" t="s">
        <v>3961</v>
      </c>
      <c r="F720" s="159"/>
      <c r="G720" s="159"/>
      <c r="H720" s="167" t="s">
        <v>2923</v>
      </c>
      <c r="I720" s="37" t="s">
        <v>1874</v>
      </c>
      <c r="J720" s="37" t="s">
        <v>1862</v>
      </c>
      <c r="K720" s="37" t="s">
        <v>1849</v>
      </c>
      <c r="L720" s="37" t="s">
        <v>1882</v>
      </c>
      <c r="M720" s="37" t="s">
        <v>5</v>
      </c>
      <c r="N720" s="37"/>
      <c r="O720" s="148"/>
      <c r="P720" s="126"/>
      <c r="Q720" s="126"/>
      <c r="R720" s="126"/>
      <c r="S720" s="126"/>
      <c r="T720" s="126"/>
      <c r="U720" s="126"/>
      <c r="V720" s="126"/>
      <c r="W720" s="126"/>
      <c r="X720" s="126"/>
      <c r="Y720" s="126"/>
      <c r="Z720" s="126"/>
      <c r="AA720" s="126"/>
      <c r="AB720" s="126"/>
      <c r="AC720" s="126"/>
      <c r="AD720" s="126"/>
      <c r="AE720" s="126"/>
      <c r="AF720" s="126"/>
      <c r="AG720" s="126"/>
      <c r="AH720" s="126" t="s">
        <v>1</v>
      </c>
      <c r="AI720" s="126" t="s">
        <v>3634</v>
      </c>
    </row>
    <row r="721" spans="1:35" s="19" customFormat="1" ht="76.5" customHeight="1">
      <c r="A721" s="87" t="s">
        <v>3439</v>
      </c>
      <c r="B721" s="153" t="s">
        <v>894</v>
      </c>
      <c r="C721" s="153" t="s">
        <v>97</v>
      </c>
      <c r="D721" s="153" t="s">
        <v>97</v>
      </c>
      <c r="E721" s="170" t="s">
        <v>1920</v>
      </c>
      <c r="F721" s="156" t="s">
        <v>2643</v>
      </c>
      <c r="G721" s="156"/>
      <c r="H721" s="167" t="s">
        <v>1997</v>
      </c>
      <c r="I721" s="37" t="s">
        <v>1846</v>
      </c>
      <c r="J721" s="37" t="s">
        <v>1852</v>
      </c>
      <c r="K721" s="37" t="s">
        <v>1844</v>
      </c>
      <c r="L721" s="37" t="s">
        <v>1850</v>
      </c>
      <c r="M721" s="37" t="s">
        <v>5</v>
      </c>
      <c r="N721" s="37"/>
      <c r="O721" s="148"/>
      <c r="P721" s="126"/>
      <c r="Q721" s="126"/>
      <c r="R721" s="126"/>
      <c r="S721" s="126"/>
      <c r="T721" s="37"/>
      <c r="U721" s="126"/>
      <c r="V721" s="126"/>
      <c r="W721" s="126"/>
      <c r="X721" s="126"/>
      <c r="Y721" s="126"/>
      <c r="Z721" s="126"/>
      <c r="AA721" s="126"/>
      <c r="AB721" s="37"/>
      <c r="AC721" s="126"/>
      <c r="AD721" s="126"/>
      <c r="AE721" s="37"/>
      <c r="AF721" s="126"/>
      <c r="AG721" s="126"/>
      <c r="AH721" s="37"/>
      <c r="AI721" s="37" t="s">
        <v>3634</v>
      </c>
    </row>
    <row r="722" spans="1:35" s="19" customFormat="1" ht="76.5" customHeight="1">
      <c r="A722" s="87" t="s">
        <v>3440</v>
      </c>
      <c r="B722" s="153" t="s">
        <v>2790</v>
      </c>
      <c r="C722" s="153" t="s">
        <v>97</v>
      </c>
      <c r="D722" s="153" t="s">
        <v>97</v>
      </c>
      <c r="E722" s="170" t="s">
        <v>577</v>
      </c>
      <c r="F722" s="156"/>
      <c r="G722" s="156"/>
      <c r="H722" s="167" t="s">
        <v>2796</v>
      </c>
      <c r="I722" s="37" t="s">
        <v>1874</v>
      </c>
      <c r="J722" s="37" t="s">
        <v>1859</v>
      </c>
      <c r="K722" s="37" t="s">
        <v>1849</v>
      </c>
      <c r="L722" s="37" t="s">
        <v>1850</v>
      </c>
      <c r="M722" s="37" t="s">
        <v>5</v>
      </c>
      <c r="N722" s="37"/>
      <c r="O722" s="148"/>
      <c r="P722" s="126"/>
      <c r="Q722" s="126"/>
      <c r="R722" s="126"/>
      <c r="S722" s="126"/>
      <c r="T722" s="37"/>
      <c r="U722" s="126"/>
      <c r="V722" s="126"/>
      <c r="W722" s="126"/>
      <c r="X722" s="126"/>
      <c r="Y722" s="126"/>
      <c r="Z722" s="126" t="s">
        <v>1</v>
      </c>
      <c r="AA722" s="126"/>
      <c r="AB722" s="37"/>
      <c r="AC722" s="126"/>
      <c r="AD722" s="126"/>
      <c r="AE722" s="37"/>
      <c r="AF722" s="126"/>
      <c r="AG722" s="126"/>
      <c r="AH722" s="37"/>
      <c r="AI722" s="37" t="s">
        <v>3634</v>
      </c>
    </row>
    <row r="723" spans="1:35" s="19" customFormat="1" ht="76.5" customHeight="1">
      <c r="A723" s="87" t="s">
        <v>3441</v>
      </c>
      <c r="B723" s="153" t="s">
        <v>1606</v>
      </c>
      <c r="C723" s="153" t="s">
        <v>97</v>
      </c>
      <c r="D723" s="153" t="s">
        <v>97</v>
      </c>
      <c r="E723" s="170" t="s">
        <v>1601</v>
      </c>
      <c r="F723" s="156" t="s">
        <v>2645</v>
      </c>
      <c r="G723" s="156"/>
      <c r="H723" s="167" t="s">
        <v>1748</v>
      </c>
      <c r="I723" s="37" t="s">
        <v>1846</v>
      </c>
      <c r="J723" s="37" t="s">
        <v>97</v>
      </c>
      <c r="K723" s="37" t="s">
        <v>1844</v>
      </c>
      <c r="L723" s="37" t="s">
        <v>1850</v>
      </c>
      <c r="M723" s="37" t="s">
        <v>323</v>
      </c>
      <c r="N723" s="37"/>
      <c r="O723" s="148"/>
      <c r="P723" s="126"/>
      <c r="Q723" s="126"/>
      <c r="R723" s="126"/>
      <c r="S723" s="126"/>
      <c r="T723" s="37"/>
      <c r="U723" s="126"/>
      <c r="V723" s="126"/>
      <c r="W723" s="126" t="s">
        <v>1</v>
      </c>
      <c r="X723" s="126"/>
      <c r="Y723" s="126"/>
      <c r="Z723" s="126"/>
      <c r="AA723" s="126"/>
      <c r="AB723" s="37"/>
      <c r="AC723" s="126"/>
      <c r="AD723" s="126"/>
      <c r="AE723" s="37"/>
      <c r="AF723" s="126"/>
      <c r="AG723" s="126"/>
      <c r="AH723" s="37"/>
      <c r="AI723" s="37" t="s">
        <v>3634</v>
      </c>
    </row>
    <row r="724" spans="1:35" s="19" customFormat="1" ht="76.5" customHeight="1">
      <c r="A724" s="87" t="s">
        <v>3442</v>
      </c>
      <c r="B724" s="153" t="s">
        <v>2765</v>
      </c>
      <c r="C724" s="153" t="s">
        <v>97</v>
      </c>
      <c r="D724" s="153" t="s">
        <v>97</v>
      </c>
      <c r="E724" s="170" t="s">
        <v>1601</v>
      </c>
      <c r="F724" s="156" t="s">
        <v>2772</v>
      </c>
      <c r="G724" s="156"/>
      <c r="H724" s="167" t="s">
        <v>2767</v>
      </c>
      <c r="I724" s="37" t="s">
        <v>1893</v>
      </c>
      <c r="J724" s="37" t="s">
        <v>1859</v>
      </c>
      <c r="K724" s="37" t="s">
        <v>1844</v>
      </c>
      <c r="L724" s="37" t="s">
        <v>1845</v>
      </c>
      <c r="M724" s="37" t="s">
        <v>323</v>
      </c>
      <c r="N724" s="37"/>
      <c r="O724" s="148"/>
      <c r="P724" s="126"/>
      <c r="Q724" s="126"/>
      <c r="R724" s="126"/>
      <c r="S724" s="126"/>
      <c r="T724" s="37"/>
      <c r="U724" s="126"/>
      <c r="V724" s="126"/>
      <c r="W724" s="126" t="s">
        <v>1</v>
      </c>
      <c r="X724" s="126"/>
      <c r="Y724" s="126"/>
      <c r="Z724" s="126"/>
      <c r="AA724" s="126"/>
      <c r="AB724" s="37"/>
      <c r="AC724" s="126"/>
      <c r="AD724" s="126"/>
      <c r="AE724" s="37"/>
      <c r="AF724" s="126"/>
      <c r="AG724" s="126"/>
      <c r="AH724" s="37"/>
      <c r="AI724" s="37" t="s">
        <v>3634</v>
      </c>
    </row>
    <row r="725" spans="1:35" s="19" customFormat="1" ht="76.5" customHeight="1">
      <c r="A725" s="87" t="s">
        <v>3443</v>
      </c>
      <c r="B725" s="153" t="s">
        <v>618</v>
      </c>
      <c r="C725" s="153" t="s">
        <v>97</v>
      </c>
      <c r="D725" s="153" t="s">
        <v>97</v>
      </c>
      <c r="E725" s="170" t="s">
        <v>1616</v>
      </c>
      <c r="F725" s="156"/>
      <c r="G725" s="156"/>
      <c r="H725" s="167" t="s">
        <v>1466</v>
      </c>
      <c r="I725" s="37" t="s">
        <v>2905</v>
      </c>
      <c r="J725" s="37" t="s">
        <v>1848</v>
      </c>
      <c r="K725" s="37" t="s">
        <v>1844</v>
      </c>
      <c r="L725" s="37" t="s">
        <v>1850</v>
      </c>
      <c r="M725" s="37" t="s">
        <v>5</v>
      </c>
      <c r="N725" s="37"/>
      <c r="O725" s="148"/>
      <c r="P725" s="126"/>
      <c r="Q725" s="126"/>
      <c r="R725" s="126"/>
      <c r="S725" s="126"/>
      <c r="T725" s="37"/>
      <c r="U725" s="126"/>
      <c r="V725" s="126"/>
      <c r="W725" s="126"/>
      <c r="X725" s="126"/>
      <c r="Y725" s="126"/>
      <c r="Z725" s="126"/>
      <c r="AA725" s="126"/>
      <c r="AB725" s="37"/>
      <c r="AC725" s="126"/>
      <c r="AD725" s="126"/>
      <c r="AE725" s="37"/>
      <c r="AF725" s="126"/>
      <c r="AG725" s="126"/>
      <c r="AH725" s="37"/>
      <c r="AI725" s="37" t="s">
        <v>3634</v>
      </c>
    </row>
    <row r="726" spans="1:35" s="19" customFormat="1" ht="76.5" customHeight="1">
      <c r="A726" s="87" t="s">
        <v>3444</v>
      </c>
      <c r="B726" s="153" t="s">
        <v>619</v>
      </c>
      <c r="C726" s="153" t="s">
        <v>97</v>
      </c>
      <c r="D726" s="153" t="s">
        <v>97</v>
      </c>
      <c r="E726" s="170" t="s">
        <v>1616</v>
      </c>
      <c r="F726" s="156"/>
      <c r="G726" s="156"/>
      <c r="H726" s="167" t="s">
        <v>1467</v>
      </c>
      <c r="I726" s="37" t="s">
        <v>2905</v>
      </c>
      <c r="J726" s="37" t="s">
        <v>1848</v>
      </c>
      <c r="K726" s="37" t="s">
        <v>1849</v>
      </c>
      <c r="L726" s="37" t="s">
        <v>1850</v>
      </c>
      <c r="M726" s="37" t="s">
        <v>1717</v>
      </c>
      <c r="N726" s="37"/>
      <c r="O726" s="148"/>
      <c r="P726" s="126"/>
      <c r="Q726" s="126"/>
      <c r="R726" s="126"/>
      <c r="S726" s="126"/>
      <c r="T726" s="37"/>
      <c r="U726" s="126"/>
      <c r="V726" s="126"/>
      <c r="W726" s="126"/>
      <c r="X726" s="126"/>
      <c r="Y726" s="126"/>
      <c r="Z726" s="126"/>
      <c r="AA726" s="126"/>
      <c r="AB726" s="37"/>
      <c r="AC726" s="126"/>
      <c r="AD726" s="126"/>
      <c r="AE726" s="37"/>
      <c r="AF726" s="126"/>
      <c r="AG726" s="126"/>
      <c r="AH726" s="37"/>
      <c r="AI726" s="37" t="s">
        <v>1678</v>
      </c>
    </row>
    <row r="727" spans="1:35" s="19" customFormat="1" ht="76.5" customHeight="1">
      <c r="A727" s="87" t="s">
        <v>3445</v>
      </c>
      <c r="B727" s="153" t="s">
        <v>620</v>
      </c>
      <c r="C727" s="153" t="s">
        <v>97</v>
      </c>
      <c r="D727" s="153" t="s">
        <v>97</v>
      </c>
      <c r="E727" s="170" t="s">
        <v>1616</v>
      </c>
      <c r="F727" s="156" t="s">
        <v>2648</v>
      </c>
      <c r="G727" s="156" t="s">
        <v>3966</v>
      </c>
      <c r="H727" s="167" t="s">
        <v>1468</v>
      </c>
      <c r="I727" s="37" t="s">
        <v>2905</v>
      </c>
      <c r="J727" s="37" t="s">
        <v>1848</v>
      </c>
      <c r="K727" s="37" t="s">
        <v>1844</v>
      </c>
      <c r="L727" s="37" t="s">
        <v>1850</v>
      </c>
      <c r="M727" s="37" t="s">
        <v>323</v>
      </c>
      <c r="N727" s="37" t="s">
        <v>1</v>
      </c>
      <c r="O727" s="148"/>
      <c r="P727" s="126"/>
      <c r="Q727" s="126"/>
      <c r="R727" s="126"/>
      <c r="S727" s="126" t="s">
        <v>1</v>
      </c>
      <c r="T727" s="37"/>
      <c r="U727" s="126"/>
      <c r="V727" s="126"/>
      <c r="W727" s="126" t="s">
        <v>1</v>
      </c>
      <c r="X727" s="126"/>
      <c r="Y727" s="126"/>
      <c r="Z727" s="126"/>
      <c r="AA727" s="126"/>
      <c r="AB727" s="37"/>
      <c r="AC727" s="126"/>
      <c r="AD727" s="126"/>
      <c r="AE727" s="37"/>
      <c r="AF727" s="126"/>
      <c r="AG727" s="126"/>
      <c r="AH727" s="37"/>
      <c r="AI727" s="37" t="s">
        <v>3634</v>
      </c>
    </row>
    <row r="728" spans="1:35" s="19" customFormat="1" ht="76.5" customHeight="1">
      <c r="A728" s="87" t="s">
        <v>3446</v>
      </c>
      <c r="B728" s="153" t="s">
        <v>1610</v>
      </c>
      <c r="C728" s="153" t="s">
        <v>97</v>
      </c>
      <c r="D728" s="153" t="s">
        <v>97</v>
      </c>
      <c r="E728" s="170" t="s">
        <v>1614</v>
      </c>
      <c r="F728" s="156" t="s">
        <v>2651</v>
      </c>
      <c r="G728" s="156"/>
      <c r="H728" s="167" t="s">
        <v>1749</v>
      </c>
      <c r="I728" s="37" t="s">
        <v>1846</v>
      </c>
      <c r="J728" s="37" t="s">
        <v>1885</v>
      </c>
      <c r="K728" s="37" t="s">
        <v>1849</v>
      </c>
      <c r="L728" s="37" t="s">
        <v>1850</v>
      </c>
      <c r="M728" s="37" t="s">
        <v>323</v>
      </c>
      <c r="N728" s="37"/>
      <c r="O728" s="148"/>
      <c r="P728" s="126"/>
      <c r="Q728" s="126"/>
      <c r="R728" s="126"/>
      <c r="S728" s="126"/>
      <c r="T728" s="37"/>
      <c r="U728" s="126"/>
      <c r="V728" s="126"/>
      <c r="W728" s="126" t="s">
        <v>1</v>
      </c>
      <c r="X728" s="126"/>
      <c r="Y728" s="126"/>
      <c r="Z728" s="126"/>
      <c r="AA728" s="126"/>
      <c r="AB728" s="37"/>
      <c r="AC728" s="126"/>
      <c r="AD728" s="126"/>
      <c r="AE728" s="37"/>
      <c r="AF728" s="126"/>
      <c r="AG728" s="126"/>
      <c r="AH728" s="37"/>
      <c r="AI728" s="37" t="s">
        <v>3634</v>
      </c>
    </row>
    <row r="729" spans="1:35" s="19" customFormat="1" ht="76.5" customHeight="1">
      <c r="A729" s="87" t="s">
        <v>3447</v>
      </c>
      <c r="B729" s="153" t="s">
        <v>2442</v>
      </c>
      <c r="C729" s="153" t="s">
        <v>97</v>
      </c>
      <c r="D729" s="153" t="s">
        <v>97</v>
      </c>
      <c r="E729" s="170" t="s">
        <v>1614</v>
      </c>
      <c r="F729" s="156" t="s">
        <v>2655</v>
      </c>
      <c r="G729" s="156"/>
      <c r="H729" s="167" t="s">
        <v>2443</v>
      </c>
      <c r="I729" s="37" t="s">
        <v>1846</v>
      </c>
      <c r="J729" s="37" t="s">
        <v>1885</v>
      </c>
      <c r="K729" s="37" t="s">
        <v>1849</v>
      </c>
      <c r="L729" s="37" t="s">
        <v>1850</v>
      </c>
      <c r="M729" s="37" t="s">
        <v>323</v>
      </c>
      <c r="N729" s="37"/>
      <c r="O729" s="148"/>
      <c r="P729" s="126"/>
      <c r="Q729" s="126"/>
      <c r="R729" s="126"/>
      <c r="S729" s="126"/>
      <c r="T729" s="37"/>
      <c r="U729" s="126"/>
      <c r="V729" s="126"/>
      <c r="W729" s="126" t="s">
        <v>1</v>
      </c>
      <c r="X729" s="126" t="s">
        <v>2344</v>
      </c>
      <c r="Y729" s="126"/>
      <c r="Z729" s="126"/>
      <c r="AA729" s="126"/>
      <c r="AB729" s="37"/>
      <c r="AC729" s="126"/>
      <c r="AD729" s="126"/>
      <c r="AE729" s="37"/>
      <c r="AF729" s="126"/>
      <c r="AG729" s="126"/>
      <c r="AH729" s="37"/>
      <c r="AI729" s="37" t="s">
        <v>3634</v>
      </c>
    </row>
    <row r="730" spans="1:35" s="19" customFormat="1" ht="76.5" customHeight="1">
      <c r="A730" s="87" t="s">
        <v>3448</v>
      </c>
      <c r="B730" s="153" t="s">
        <v>1611</v>
      </c>
      <c r="C730" s="153" t="s">
        <v>97</v>
      </c>
      <c r="D730" s="153" t="s">
        <v>97</v>
      </c>
      <c r="E730" s="170" t="s">
        <v>1614</v>
      </c>
      <c r="F730" s="156"/>
      <c r="G730" s="156"/>
      <c r="H730" s="167" t="s">
        <v>1750</v>
      </c>
      <c r="I730" s="37" t="s">
        <v>1846</v>
      </c>
      <c r="J730" s="37" t="s">
        <v>1885</v>
      </c>
      <c r="K730" s="37" t="s">
        <v>1849</v>
      </c>
      <c r="L730" s="37" t="s">
        <v>1850</v>
      </c>
      <c r="M730" s="37" t="s">
        <v>323</v>
      </c>
      <c r="N730" s="37"/>
      <c r="O730" s="148"/>
      <c r="P730" s="126"/>
      <c r="Q730" s="126"/>
      <c r="R730" s="126"/>
      <c r="S730" s="126"/>
      <c r="T730" s="37"/>
      <c r="U730" s="126"/>
      <c r="V730" s="126"/>
      <c r="W730" s="126"/>
      <c r="X730" s="126"/>
      <c r="Y730" s="126"/>
      <c r="Z730" s="126"/>
      <c r="AA730" s="126"/>
      <c r="AB730" s="37"/>
      <c r="AC730" s="126"/>
      <c r="AD730" s="126"/>
      <c r="AE730" s="37"/>
      <c r="AF730" s="126"/>
      <c r="AG730" s="126"/>
      <c r="AH730" s="37"/>
      <c r="AI730" s="37" t="s">
        <v>3634</v>
      </c>
    </row>
    <row r="731" spans="1:35" s="19" customFormat="1" ht="76.5" customHeight="1">
      <c r="A731" s="87" t="s">
        <v>397</v>
      </c>
      <c r="B731" s="153" t="s">
        <v>2057</v>
      </c>
      <c r="C731" s="153" t="s">
        <v>97</v>
      </c>
      <c r="D731" s="155" t="s">
        <v>97</v>
      </c>
      <c r="E731" s="170" t="s">
        <v>1614</v>
      </c>
      <c r="F731" s="159" t="s">
        <v>2557</v>
      </c>
      <c r="G731" s="159"/>
      <c r="H731" s="167" t="s">
        <v>1751</v>
      </c>
      <c r="I731" s="37" t="s">
        <v>1846</v>
      </c>
      <c r="J731" s="37" t="s">
        <v>1885</v>
      </c>
      <c r="K731" s="37" t="s">
        <v>1849</v>
      </c>
      <c r="L731" s="37" t="s">
        <v>1850</v>
      </c>
      <c r="M731" s="37" t="s">
        <v>323</v>
      </c>
      <c r="N731" s="37"/>
      <c r="O731" s="148"/>
      <c r="P731" s="126"/>
      <c r="Q731" s="126"/>
      <c r="R731" s="126"/>
      <c r="S731" s="126"/>
      <c r="T731" s="126"/>
      <c r="U731" s="126"/>
      <c r="V731" s="126"/>
      <c r="W731" s="126" t="s">
        <v>1</v>
      </c>
      <c r="X731" s="126"/>
      <c r="Y731" s="126"/>
      <c r="Z731" s="126"/>
      <c r="AA731" s="126"/>
      <c r="AB731" s="126"/>
      <c r="AC731" s="126"/>
      <c r="AD731" s="126"/>
      <c r="AE731" s="126"/>
      <c r="AF731" s="126"/>
      <c r="AG731" s="126"/>
      <c r="AH731" s="126"/>
      <c r="AI731" s="126" t="s">
        <v>3634</v>
      </c>
    </row>
    <row r="732" spans="1:35" s="19" customFormat="1" ht="76.5" customHeight="1">
      <c r="A732" s="87" t="s">
        <v>3449</v>
      </c>
      <c r="B732" s="153" t="s">
        <v>1556</v>
      </c>
      <c r="C732" s="153" t="s">
        <v>97</v>
      </c>
      <c r="D732" s="153" t="s">
        <v>97</v>
      </c>
      <c r="E732" s="170" t="s">
        <v>1881</v>
      </c>
      <c r="F732" s="156"/>
      <c r="G732" s="156"/>
      <c r="H732" s="167" t="s">
        <v>1879</v>
      </c>
      <c r="I732" s="37" t="s">
        <v>1874</v>
      </c>
      <c r="J732" s="37" t="s">
        <v>97</v>
      </c>
      <c r="K732" s="37" t="s">
        <v>1849</v>
      </c>
      <c r="L732" s="37" t="s">
        <v>97</v>
      </c>
      <c r="M732" s="37" t="s">
        <v>6</v>
      </c>
      <c r="N732" s="37"/>
      <c r="O732" s="148"/>
      <c r="P732" s="126"/>
      <c r="Q732" s="126"/>
      <c r="R732" s="126"/>
      <c r="S732" s="126"/>
      <c r="T732" s="37"/>
      <c r="U732" s="126"/>
      <c r="V732" s="126"/>
      <c r="W732" s="126"/>
      <c r="X732" s="126"/>
      <c r="Y732" s="126"/>
      <c r="Z732" s="126"/>
      <c r="AA732" s="126"/>
      <c r="AB732" s="37"/>
      <c r="AC732" s="126"/>
      <c r="AD732" s="126"/>
      <c r="AE732" s="37"/>
      <c r="AF732" s="126"/>
      <c r="AG732" s="126"/>
      <c r="AH732" s="37"/>
      <c r="AI732" s="37" t="s">
        <v>3634</v>
      </c>
    </row>
    <row r="733" spans="1:35" s="19" customFormat="1" ht="76.5" customHeight="1">
      <c r="A733" s="87" t="s">
        <v>3450</v>
      </c>
      <c r="B733" s="153" t="s">
        <v>1647</v>
      </c>
      <c r="C733" s="153" t="s">
        <v>97</v>
      </c>
      <c r="D733" s="153" t="s">
        <v>97</v>
      </c>
      <c r="E733" s="170" t="s">
        <v>1648</v>
      </c>
      <c r="F733" s="156" t="s">
        <v>2663</v>
      </c>
      <c r="G733" s="156"/>
      <c r="H733" s="167" t="s">
        <v>1649</v>
      </c>
      <c r="I733" s="37" t="s">
        <v>1846</v>
      </c>
      <c r="J733" s="37" t="s">
        <v>97</v>
      </c>
      <c r="K733" s="37" t="s">
        <v>1849</v>
      </c>
      <c r="L733" s="37" t="s">
        <v>1850</v>
      </c>
      <c r="M733" s="37" t="s">
        <v>1717</v>
      </c>
      <c r="N733" s="37"/>
      <c r="O733" s="148"/>
      <c r="P733" s="126"/>
      <c r="Q733" s="126"/>
      <c r="R733" s="126"/>
      <c r="S733" s="126"/>
      <c r="T733" s="37"/>
      <c r="U733" s="126"/>
      <c r="V733" s="126"/>
      <c r="W733" s="126" t="s">
        <v>1</v>
      </c>
      <c r="X733" s="126"/>
      <c r="Y733" s="126"/>
      <c r="Z733" s="126"/>
      <c r="AA733" s="126"/>
      <c r="AB733" s="37"/>
      <c r="AC733" s="126"/>
      <c r="AD733" s="126"/>
      <c r="AE733" s="37"/>
      <c r="AF733" s="126"/>
      <c r="AG733" s="126"/>
      <c r="AH733" s="37"/>
      <c r="AI733" s="37" t="s">
        <v>3634</v>
      </c>
    </row>
    <row r="734" spans="1:35" s="19" customFormat="1" ht="76.5" customHeight="1">
      <c r="A734" s="87" t="s">
        <v>3451</v>
      </c>
      <c r="B734" s="153" t="s">
        <v>2963</v>
      </c>
      <c r="C734" s="153" t="s">
        <v>97</v>
      </c>
      <c r="D734" s="153" t="s">
        <v>97</v>
      </c>
      <c r="E734" s="170" t="s">
        <v>1648</v>
      </c>
      <c r="F734" s="156" t="s">
        <v>2707</v>
      </c>
      <c r="G734" s="156"/>
      <c r="H734" s="167" t="s">
        <v>1771</v>
      </c>
      <c r="I734" s="37" t="s">
        <v>2905</v>
      </c>
      <c r="J734" s="37" t="s">
        <v>1859</v>
      </c>
      <c r="K734" s="37" t="s">
        <v>1844</v>
      </c>
      <c r="L734" s="37" t="s">
        <v>1882</v>
      </c>
      <c r="M734" s="37" t="s">
        <v>1717</v>
      </c>
      <c r="N734" s="37"/>
      <c r="O734" s="148"/>
      <c r="P734" s="126"/>
      <c r="Q734" s="126"/>
      <c r="R734" s="126"/>
      <c r="S734" s="126"/>
      <c r="T734" s="37"/>
      <c r="U734" s="126"/>
      <c r="V734" s="126"/>
      <c r="W734" s="126" t="s">
        <v>1</v>
      </c>
      <c r="X734" s="126"/>
      <c r="Y734" s="126"/>
      <c r="Z734" s="126"/>
      <c r="AA734" s="126"/>
      <c r="AB734" s="37"/>
      <c r="AC734" s="126"/>
      <c r="AD734" s="126"/>
      <c r="AE734" s="37"/>
      <c r="AF734" s="126"/>
      <c r="AG734" s="126"/>
      <c r="AH734" s="37"/>
      <c r="AI734" s="37" t="s">
        <v>3634</v>
      </c>
    </row>
    <row r="735" spans="1:35" s="19" customFormat="1" ht="76.5" customHeight="1">
      <c r="A735" s="87" t="s">
        <v>3452</v>
      </c>
      <c r="B735" s="153" t="s">
        <v>1612</v>
      </c>
      <c r="C735" s="153" t="s">
        <v>97</v>
      </c>
      <c r="D735" s="153" t="s">
        <v>97</v>
      </c>
      <c r="E735" s="170" t="s">
        <v>1615</v>
      </c>
      <c r="F735" s="156" t="s">
        <v>2666</v>
      </c>
      <c r="G735" s="156"/>
      <c r="H735" s="167" t="s">
        <v>1753</v>
      </c>
      <c r="I735" s="37" t="s">
        <v>1858</v>
      </c>
      <c r="J735" s="37" t="s">
        <v>1859</v>
      </c>
      <c r="K735" s="37" t="s">
        <v>1844</v>
      </c>
      <c r="L735" s="37" t="s">
        <v>1850</v>
      </c>
      <c r="M735" s="37" t="s">
        <v>1717</v>
      </c>
      <c r="N735" s="37"/>
      <c r="O735" s="148"/>
      <c r="P735" s="126"/>
      <c r="Q735" s="126"/>
      <c r="R735" s="126"/>
      <c r="S735" s="126"/>
      <c r="T735" s="37"/>
      <c r="U735" s="126"/>
      <c r="V735" s="126"/>
      <c r="W735" s="126" t="s">
        <v>1</v>
      </c>
      <c r="X735" s="126"/>
      <c r="Y735" s="126"/>
      <c r="Z735" s="126"/>
      <c r="AA735" s="126"/>
      <c r="AB735" s="37"/>
      <c r="AC735" s="126"/>
      <c r="AD735" s="126"/>
      <c r="AE735" s="37"/>
      <c r="AF735" s="126"/>
      <c r="AG735" s="126"/>
      <c r="AH735" s="37"/>
      <c r="AI735" s="37" t="s">
        <v>3634</v>
      </c>
    </row>
    <row r="736" spans="1:35" s="19" customFormat="1" ht="76.5" customHeight="1">
      <c r="A736" s="87" t="s">
        <v>3453</v>
      </c>
      <c r="B736" s="153" t="s">
        <v>952</v>
      </c>
      <c r="C736" s="153" t="s">
        <v>97</v>
      </c>
      <c r="D736" s="153" t="s">
        <v>97</v>
      </c>
      <c r="E736" s="170" t="s">
        <v>1602</v>
      </c>
      <c r="F736" s="156" t="s">
        <v>2672</v>
      </c>
      <c r="G736" s="156"/>
      <c r="H736" s="167" t="s">
        <v>1998</v>
      </c>
      <c r="I736" s="37" t="s">
        <v>1858</v>
      </c>
      <c r="J736" s="37" t="s">
        <v>1848</v>
      </c>
      <c r="K736" s="37" t="s">
        <v>1849</v>
      </c>
      <c r="L736" s="37" t="s">
        <v>1850</v>
      </c>
      <c r="M736" s="37" t="s">
        <v>5</v>
      </c>
      <c r="N736" s="37"/>
      <c r="O736" s="148"/>
      <c r="P736" s="126"/>
      <c r="Q736" s="126"/>
      <c r="R736" s="126"/>
      <c r="S736" s="126"/>
      <c r="T736" s="37"/>
      <c r="U736" s="126"/>
      <c r="V736" s="126"/>
      <c r="W736" s="126" t="s">
        <v>1</v>
      </c>
      <c r="X736" s="126"/>
      <c r="Y736" s="126"/>
      <c r="Z736" s="126"/>
      <c r="AA736" s="126"/>
      <c r="AB736" s="37"/>
      <c r="AC736" s="126"/>
      <c r="AD736" s="126"/>
      <c r="AE736" s="37"/>
      <c r="AF736" s="126"/>
      <c r="AG736" s="126"/>
      <c r="AH736" s="37"/>
      <c r="AI736" s="37" t="s">
        <v>3634</v>
      </c>
    </row>
    <row r="737" spans="1:35" s="19" customFormat="1" ht="76.5" customHeight="1">
      <c r="A737" s="87" t="s">
        <v>3454</v>
      </c>
      <c r="B737" s="153" t="s">
        <v>889</v>
      </c>
      <c r="C737" s="153" t="s">
        <v>97</v>
      </c>
      <c r="D737" s="153" t="s">
        <v>97</v>
      </c>
      <c r="E737" s="170" t="s">
        <v>1602</v>
      </c>
      <c r="F737" s="156" t="s">
        <v>2673</v>
      </c>
      <c r="G737" s="156"/>
      <c r="H737" s="167" t="s">
        <v>890</v>
      </c>
      <c r="I737" s="37" t="s">
        <v>1858</v>
      </c>
      <c r="J737" s="37" t="s">
        <v>1848</v>
      </c>
      <c r="K737" s="37" t="s">
        <v>1849</v>
      </c>
      <c r="L737" s="37" t="s">
        <v>1850</v>
      </c>
      <c r="M737" s="37" t="s">
        <v>5</v>
      </c>
      <c r="N737" s="37"/>
      <c r="O737" s="148"/>
      <c r="P737" s="126"/>
      <c r="Q737" s="126"/>
      <c r="R737" s="126"/>
      <c r="S737" s="126"/>
      <c r="T737" s="37"/>
      <c r="U737" s="126"/>
      <c r="V737" s="126"/>
      <c r="W737" s="126" t="s">
        <v>3945</v>
      </c>
      <c r="X737" s="126"/>
      <c r="Y737" s="126"/>
      <c r="Z737" s="126"/>
      <c r="AA737" s="126"/>
      <c r="AB737" s="37"/>
      <c r="AC737" s="126"/>
      <c r="AD737" s="126"/>
      <c r="AE737" s="37"/>
      <c r="AF737" s="126"/>
      <c r="AG737" s="126"/>
      <c r="AH737" s="37"/>
      <c r="AI737" s="37" t="s">
        <v>3634</v>
      </c>
    </row>
    <row r="738" spans="1:35" s="19" customFormat="1" ht="76.5" customHeight="1">
      <c r="A738" s="87" t="s">
        <v>3455</v>
      </c>
      <c r="B738" s="153" t="s">
        <v>887</v>
      </c>
      <c r="C738" s="153" t="s">
        <v>97</v>
      </c>
      <c r="D738" s="153" t="s">
        <v>97</v>
      </c>
      <c r="E738" s="170" t="s">
        <v>1602</v>
      </c>
      <c r="F738" s="156" t="s">
        <v>2675</v>
      </c>
      <c r="G738" s="156"/>
      <c r="H738" s="167" t="s">
        <v>888</v>
      </c>
      <c r="I738" s="37" t="s">
        <v>1858</v>
      </c>
      <c r="J738" s="37" t="s">
        <v>1859</v>
      </c>
      <c r="K738" s="37" t="s">
        <v>1849</v>
      </c>
      <c r="L738" s="37" t="s">
        <v>1850</v>
      </c>
      <c r="M738" s="37" t="s">
        <v>5</v>
      </c>
      <c r="N738" s="37"/>
      <c r="O738" s="148"/>
      <c r="P738" s="126"/>
      <c r="Q738" s="126"/>
      <c r="R738" s="126"/>
      <c r="S738" s="126"/>
      <c r="T738" s="37"/>
      <c r="U738" s="126"/>
      <c r="V738" s="126"/>
      <c r="W738" s="126" t="s">
        <v>1</v>
      </c>
      <c r="X738" s="126"/>
      <c r="Y738" s="126"/>
      <c r="Z738" s="126"/>
      <c r="AA738" s="126"/>
      <c r="AB738" s="37"/>
      <c r="AC738" s="126"/>
      <c r="AD738" s="126"/>
      <c r="AE738" s="37"/>
      <c r="AF738" s="126"/>
      <c r="AG738" s="126"/>
      <c r="AH738" s="37"/>
      <c r="AI738" s="37" t="s">
        <v>3634</v>
      </c>
    </row>
    <row r="739" spans="1:35" s="19" customFormat="1" ht="76.5" customHeight="1">
      <c r="A739" s="87" t="s">
        <v>3456</v>
      </c>
      <c r="B739" s="153" t="s">
        <v>885</v>
      </c>
      <c r="C739" s="153" t="s">
        <v>97</v>
      </c>
      <c r="D739" s="153" t="s">
        <v>97</v>
      </c>
      <c r="E739" s="170" t="s">
        <v>1602</v>
      </c>
      <c r="F739" s="156" t="s">
        <v>2677</v>
      </c>
      <c r="G739" s="156"/>
      <c r="H739" s="167" t="s">
        <v>886</v>
      </c>
      <c r="I739" s="37" t="s">
        <v>1858</v>
      </c>
      <c r="J739" s="37" t="s">
        <v>1859</v>
      </c>
      <c r="K739" s="37" t="s">
        <v>1849</v>
      </c>
      <c r="L739" s="37" t="s">
        <v>1850</v>
      </c>
      <c r="M739" s="37" t="s">
        <v>5</v>
      </c>
      <c r="N739" s="37"/>
      <c r="O739" s="148"/>
      <c r="P739" s="126"/>
      <c r="Q739" s="126"/>
      <c r="R739" s="126"/>
      <c r="S739" s="126"/>
      <c r="T739" s="37"/>
      <c r="U739" s="126"/>
      <c r="V739" s="126"/>
      <c r="W739" s="126"/>
      <c r="X739" s="126"/>
      <c r="Y739" s="126"/>
      <c r="Z739" s="126"/>
      <c r="AA739" s="126"/>
      <c r="AB739" s="37"/>
      <c r="AC739" s="126"/>
      <c r="AD739" s="126"/>
      <c r="AE739" s="37"/>
      <c r="AF739" s="126"/>
      <c r="AG739" s="126"/>
      <c r="AH739" s="37"/>
      <c r="AI739" s="37" t="s">
        <v>3634</v>
      </c>
    </row>
    <row r="740" spans="1:35" s="19" customFormat="1" ht="76.5" customHeight="1">
      <c r="A740" s="87" t="s">
        <v>3457</v>
      </c>
      <c r="B740" s="153" t="s">
        <v>3388</v>
      </c>
      <c r="C740" s="153" t="s">
        <v>97</v>
      </c>
      <c r="D740" s="153" t="s">
        <v>97</v>
      </c>
      <c r="E740" s="170" t="s">
        <v>2777</v>
      </c>
      <c r="F740" s="156" t="s">
        <v>2680</v>
      </c>
      <c r="G740" s="156"/>
      <c r="H740" s="167" t="s">
        <v>2003</v>
      </c>
      <c r="I740" s="37" t="s">
        <v>1858</v>
      </c>
      <c r="J740" s="37" t="s">
        <v>1848</v>
      </c>
      <c r="K740" s="37" t="s">
        <v>1849</v>
      </c>
      <c r="L740" s="37" t="s">
        <v>1850</v>
      </c>
      <c r="M740" s="37" t="s">
        <v>1717</v>
      </c>
      <c r="N740" s="37"/>
      <c r="O740" s="148"/>
      <c r="P740" s="126"/>
      <c r="Q740" s="126"/>
      <c r="R740" s="126"/>
      <c r="S740" s="126"/>
      <c r="T740" s="37"/>
      <c r="U740" s="126"/>
      <c r="V740" s="126"/>
      <c r="W740" s="126"/>
      <c r="X740" s="126"/>
      <c r="Y740" s="126"/>
      <c r="Z740" s="126"/>
      <c r="AA740" s="126"/>
      <c r="AB740" s="37"/>
      <c r="AC740" s="126"/>
      <c r="AD740" s="126"/>
      <c r="AE740" s="37"/>
      <c r="AF740" s="126"/>
      <c r="AG740" s="126"/>
      <c r="AH740" s="37"/>
      <c r="AI740" s="37" t="s">
        <v>3634</v>
      </c>
    </row>
    <row r="741" spans="1:35" s="19" customFormat="1" ht="76.5" customHeight="1">
      <c r="A741" s="87" t="s">
        <v>3458</v>
      </c>
      <c r="B741" s="153" t="s">
        <v>1565</v>
      </c>
      <c r="C741" s="153" t="s">
        <v>97</v>
      </c>
      <c r="D741" s="153" t="s">
        <v>97</v>
      </c>
      <c r="E741" s="170" t="s">
        <v>1933</v>
      </c>
      <c r="F741" s="156"/>
      <c r="G741" s="156"/>
      <c r="H741" s="167" t="s">
        <v>1972</v>
      </c>
      <c r="I741" s="37" t="s">
        <v>1876</v>
      </c>
      <c r="J741" s="37" t="s">
        <v>97</v>
      </c>
      <c r="K741" s="37" t="s">
        <v>1847</v>
      </c>
      <c r="L741" s="37" t="s">
        <v>1854</v>
      </c>
      <c r="M741" s="37" t="s">
        <v>6</v>
      </c>
      <c r="N741" s="37"/>
      <c r="O741" s="148"/>
      <c r="P741" s="126"/>
      <c r="Q741" s="126"/>
      <c r="R741" s="126"/>
      <c r="S741" s="126"/>
      <c r="T741" s="37"/>
      <c r="U741" s="126" t="s">
        <v>3967</v>
      </c>
      <c r="V741" s="126"/>
      <c r="W741" s="126"/>
      <c r="X741" s="126"/>
      <c r="Y741" s="126"/>
      <c r="Z741" s="126"/>
      <c r="AA741" s="126"/>
      <c r="AB741" s="37"/>
      <c r="AC741" s="126"/>
      <c r="AD741" s="126"/>
      <c r="AE741" s="37"/>
      <c r="AF741" s="126"/>
      <c r="AG741" s="126"/>
      <c r="AH741" s="37"/>
      <c r="AI741" s="37" t="s">
        <v>3634</v>
      </c>
    </row>
    <row r="742" spans="1:35" s="19" customFormat="1" ht="76.5" customHeight="1">
      <c r="A742" s="87" t="s">
        <v>398</v>
      </c>
      <c r="B742" s="153" t="s">
        <v>891</v>
      </c>
      <c r="C742" s="153" t="s">
        <v>97</v>
      </c>
      <c r="D742" s="153" t="s">
        <v>97</v>
      </c>
      <c r="E742" s="170" t="s">
        <v>1913</v>
      </c>
      <c r="F742" s="156" t="s">
        <v>2681</v>
      </c>
      <c r="G742" s="156"/>
      <c r="H742" s="167" t="s">
        <v>892</v>
      </c>
      <c r="I742" s="37" t="s">
        <v>2905</v>
      </c>
      <c r="J742" s="37" t="s">
        <v>1870</v>
      </c>
      <c r="K742" s="37" t="s">
        <v>1844</v>
      </c>
      <c r="L742" s="37" t="s">
        <v>1882</v>
      </c>
      <c r="M742" s="37" t="s">
        <v>323</v>
      </c>
      <c r="N742" s="37"/>
      <c r="O742" s="148"/>
      <c r="P742" s="126"/>
      <c r="Q742" s="126"/>
      <c r="R742" s="126"/>
      <c r="S742" s="126"/>
      <c r="T742" s="37"/>
      <c r="U742" s="126"/>
      <c r="V742" s="126"/>
      <c r="W742" s="126" t="s">
        <v>3945</v>
      </c>
      <c r="X742" s="126"/>
      <c r="Y742" s="126"/>
      <c r="Z742" s="126"/>
      <c r="AA742" s="126"/>
      <c r="AB742" s="37"/>
      <c r="AC742" s="126"/>
      <c r="AD742" s="126"/>
      <c r="AE742" s="37"/>
      <c r="AF742" s="126"/>
      <c r="AG742" s="126"/>
      <c r="AH742" s="37"/>
      <c r="AI742" s="37" t="s">
        <v>3634</v>
      </c>
    </row>
    <row r="743" spans="1:35" s="19" customFormat="1" ht="76.5" customHeight="1">
      <c r="A743" s="87" t="s">
        <v>3459</v>
      </c>
      <c r="B743" s="153" t="s">
        <v>695</v>
      </c>
      <c r="C743" s="153" t="s">
        <v>97</v>
      </c>
      <c r="D743" s="153" t="s">
        <v>97</v>
      </c>
      <c r="E743" s="170" t="s">
        <v>1616</v>
      </c>
      <c r="F743" s="156"/>
      <c r="G743" s="156"/>
      <c r="H743" s="167" t="s">
        <v>1479</v>
      </c>
      <c r="I743" s="37" t="s">
        <v>1876</v>
      </c>
      <c r="J743" s="37" t="s">
        <v>97</v>
      </c>
      <c r="K743" s="37" t="s">
        <v>1849</v>
      </c>
      <c r="L743" s="37" t="s">
        <v>1854</v>
      </c>
      <c r="M743" s="37" t="s">
        <v>719</v>
      </c>
      <c r="N743" s="37"/>
      <c r="O743" s="148"/>
      <c r="P743" s="126"/>
      <c r="Q743" s="126"/>
      <c r="R743" s="126"/>
      <c r="S743" s="126"/>
      <c r="T743" s="37"/>
      <c r="U743" s="126" t="s">
        <v>3161</v>
      </c>
      <c r="V743" s="126"/>
      <c r="W743" s="126"/>
      <c r="X743" s="126"/>
      <c r="Y743" s="126"/>
      <c r="Z743" s="126"/>
      <c r="AA743" s="126"/>
      <c r="AB743" s="37"/>
      <c r="AC743" s="126"/>
      <c r="AD743" s="126"/>
      <c r="AE743" s="37"/>
      <c r="AF743" s="126"/>
      <c r="AG743" s="126"/>
      <c r="AH743" s="37"/>
      <c r="AI743" s="37" t="s">
        <v>3634</v>
      </c>
    </row>
    <row r="744" spans="1:35" s="19" customFormat="1" ht="76.5" customHeight="1">
      <c r="A744" s="87" t="s">
        <v>3460</v>
      </c>
      <c r="B744" s="153" t="s">
        <v>871</v>
      </c>
      <c r="C744" s="153" t="s">
        <v>97</v>
      </c>
      <c r="D744" s="153" t="s">
        <v>97</v>
      </c>
      <c r="E744" s="170" t="s">
        <v>1904</v>
      </c>
      <c r="F744" s="156" t="s">
        <v>2683</v>
      </c>
      <c r="G744" s="156"/>
      <c r="H744" s="167" t="s">
        <v>872</v>
      </c>
      <c r="I744" s="37" t="s">
        <v>1846</v>
      </c>
      <c r="J744" s="37" t="s">
        <v>1855</v>
      </c>
      <c r="K744" s="37" t="s">
        <v>1844</v>
      </c>
      <c r="L744" s="37" t="s">
        <v>1850</v>
      </c>
      <c r="M744" s="37" t="s">
        <v>1717</v>
      </c>
      <c r="N744" s="37"/>
      <c r="O744" s="148"/>
      <c r="P744" s="126"/>
      <c r="Q744" s="126"/>
      <c r="R744" s="126"/>
      <c r="S744" s="126"/>
      <c r="T744" s="37"/>
      <c r="U744" s="126"/>
      <c r="V744" s="126"/>
      <c r="W744" s="126"/>
      <c r="X744" s="126"/>
      <c r="Y744" s="126"/>
      <c r="Z744" s="126"/>
      <c r="AA744" s="126"/>
      <c r="AB744" s="37"/>
      <c r="AC744" s="126"/>
      <c r="AD744" s="126"/>
      <c r="AE744" s="37"/>
      <c r="AF744" s="126"/>
      <c r="AG744" s="126"/>
      <c r="AH744" s="37"/>
      <c r="AI744" s="37" t="s">
        <v>3634</v>
      </c>
    </row>
    <row r="745" spans="1:35" s="19" customFormat="1" ht="76.5" customHeight="1">
      <c r="A745" s="87" t="s">
        <v>3461</v>
      </c>
      <c r="B745" s="153" t="s">
        <v>873</v>
      </c>
      <c r="C745" s="153" t="s">
        <v>97</v>
      </c>
      <c r="D745" s="153" t="s">
        <v>97</v>
      </c>
      <c r="E745" s="170" t="s">
        <v>1904</v>
      </c>
      <c r="F745" s="156" t="s">
        <v>2685</v>
      </c>
      <c r="G745" s="156"/>
      <c r="H745" s="167" t="s">
        <v>874</v>
      </c>
      <c r="I745" s="37" t="s">
        <v>1846</v>
      </c>
      <c r="J745" s="37" t="s">
        <v>1855</v>
      </c>
      <c r="K745" s="37" t="s">
        <v>1844</v>
      </c>
      <c r="L745" s="37" t="s">
        <v>1850</v>
      </c>
      <c r="M745" s="37" t="s">
        <v>1717</v>
      </c>
      <c r="N745" s="37"/>
      <c r="O745" s="148"/>
      <c r="P745" s="126"/>
      <c r="Q745" s="126"/>
      <c r="R745" s="126"/>
      <c r="S745" s="126"/>
      <c r="T745" s="37"/>
      <c r="U745" s="126"/>
      <c r="V745" s="126"/>
      <c r="W745" s="126" t="s">
        <v>1</v>
      </c>
      <c r="X745" s="126"/>
      <c r="Y745" s="126"/>
      <c r="Z745" s="126"/>
      <c r="AA745" s="126"/>
      <c r="AB745" s="37"/>
      <c r="AC745" s="126"/>
      <c r="AD745" s="126"/>
      <c r="AE745" s="37"/>
      <c r="AF745" s="126"/>
      <c r="AG745" s="126"/>
      <c r="AH745" s="37"/>
      <c r="AI745" s="37" t="s">
        <v>3634</v>
      </c>
    </row>
    <row r="746" spans="1:35" s="19" customFormat="1" ht="76.5" customHeight="1">
      <c r="A746" s="87" t="s">
        <v>3462</v>
      </c>
      <c r="B746" s="153" t="s">
        <v>2783</v>
      </c>
      <c r="C746" s="153" t="s">
        <v>97</v>
      </c>
      <c r="D746" s="153" t="s">
        <v>97</v>
      </c>
      <c r="E746" s="170" t="s">
        <v>1929</v>
      </c>
      <c r="F746" s="156"/>
      <c r="G746" s="156"/>
      <c r="H746" s="167" t="s">
        <v>3390</v>
      </c>
      <c r="I746" s="37" t="s">
        <v>1873</v>
      </c>
      <c r="J746" s="37" t="s">
        <v>1859</v>
      </c>
      <c r="K746" s="37" t="s">
        <v>1861</v>
      </c>
      <c r="L746" s="37" t="s">
        <v>1882</v>
      </c>
      <c r="M746" s="37" t="s">
        <v>323</v>
      </c>
      <c r="N746" s="37"/>
      <c r="O746" s="148"/>
      <c r="P746" s="126"/>
      <c r="Q746" s="126"/>
      <c r="R746" s="126"/>
      <c r="S746" s="126"/>
      <c r="T746" s="37"/>
      <c r="U746" s="126"/>
      <c r="V746" s="126"/>
      <c r="W746" s="126"/>
      <c r="X746" s="126"/>
      <c r="Y746" s="126"/>
      <c r="Z746" s="126" t="s">
        <v>2956</v>
      </c>
      <c r="AA746" s="126"/>
      <c r="AB746" s="37"/>
      <c r="AC746" s="126"/>
      <c r="AD746" s="126"/>
      <c r="AE746" s="37"/>
      <c r="AF746" s="126"/>
      <c r="AG746" s="126"/>
      <c r="AH746" s="37"/>
      <c r="AI746" s="37" t="s">
        <v>3634</v>
      </c>
    </row>
    <row r="747" spans="1:35" s="19" customFormat="1" ht="76.5" customHeight="1">
      <c r="A747" s="87" t="s">
        <v>3463</v>
      </c>
      <c r="B747" s="153" t="s">
        <v>3157</v>
      </c>
      <c r="C747" s="153" t="s">
        <v>97</v>
      </c>
      <c r="D747" s="153" t="s">
        <v>97</v>
      </c>
      <c r="E747" s="170" t="s">
        <v>1616</v>
      </c>
      <c r="F747" s="156"/>
      <c r="G747" s="156"/>
      <c r="H747" s="167" t="s">
        <v>3158</v>
      </c>
      <c r="I747" s="37" t="s">
        <v>1893</v>
      </c>
      <c r="J747" s="37" t="s">
        <v>1857</v>
      </c>
      <c r="K747" s="37" t="s">
        <v>1844</v>
      </c>
      <c r="L747" s="37" t="s">
        <v>1850</v>
      </c>
      <c r="M747" s="37" t="s">
        <v>1717</v>
      </c>
      <c r="N747" s="37"/>
      <c r="O747" s="148"/>
      <c r="P747" s="126"/>
      <c r="Q747" s="126"/>
      <c r="R747" s="126"/>
      <c r="S747" s="126"/>
      <c r="T747" s="37"/>
      <c r="U747" s="126"/>
      <c r="V747" s="126"/>
      <c r="W747" s="126"/>
      <c r="X747" s="126"/>
      <c r="Y747" s="126"/>
      <c r="Z747" s="126" t="s">
        <v>1</v>
      </c>
      <c r="AA747" s="126"/>
      <c r="AB747" s="37"/>
      <c r="AC747" s="126"/>
      <c r="AD747" s="126"/>
      <c r="AE747" s="37"/>
      <c r="AF747" s="126"/>
      <c r="AG747" s="126"/>
      <c r="AH747" s="37"/>
      <c r="AI747" s="37" t="s">
        <v>3634</v>
      </c>
    </row>
    <row r="748" spans="1:35" s="19" customFormat="1" ht="76.5" customHeight="1">
      <c r="A748" s="87" t="s">
        <v>3464</v>
      </c>
      <c r="B748" s="153" t="s">
        <v>3011</v>
      </c>
      <c r="C748" s="153" t="s">
        <v>97</v>
      </c>
      <c r="D748" s="153" t="s">
        <v>97</v>
      </c>
      <c r="E748" s="170" t="s">
        <v>1616</v>
      </c>
      <c r="F748" s="156"/>
      <c r="G748" s="156"/>
      <c r="H748" s="167" t="s">
        <v>3393</v>
      </c>
      <c r="I748" s="37" t="s">
        <v>1894</v>
      </c>
      <c r="J748" s="37" t="s">
        <v>97</v>
      </c>
      <c r="K748" s="37" t="s">
        <v>1861</v>
      </c>
      <c r="L748" s="37" t="s">
        <v>1882</v>
      </c>
      <c r="M748" s="37" t="s">
        <v>323</v>
      </c>
      <c r="N748" s="37"/>
      <c r="O748" s="148"/>
      <c r="P748" s="126"/>
      <c r="Q748" s="126"/>
      <c r="R748" s="126"/>
      <c r="S748" s="126"/>
      <c r="T748" s="37"/>
      <c r="U748" s="126"/>
      <c r="V748" s="126"/>
      <c r="W748" s="126"/>
      <c r="X748" s="126"/>
      <c r="Y748" s="126"/>
      <c r="Z748" s="126"/>
      <c r="AA748" s="126"/>
      <c r="AB748" s="37"/>
      <c r="AC748" s="126"/>
      <c r="AD748" s="126"/>
      <c r="AE748" s="37"/>
      <c r="AF748" s="126"/>
      <c r="AG748" s="126"/>
      <c r="AH748" s="37"/>
      <c r="AI748" s="37" t="s">
        <v>3634</v>
      </c>
    </row>
    <row r="749" spans="1:35" s="19" customFormat="1" ht="76.5" customHeight="1">
      <c r="A749" s="87" t="s">
        <v>3465</v>
      </c>
      <c r="B749" s="153" t="s">
        <v>895</v>
      </c>
      <c r="C749" s="153" t="s">
        <v>97</v>
      </c>
      <c r="D749" s="153" t="s">
        <v>97</v>
      </c>
      <c r="E749" s="170" t="s">
        <v>1920</v>
      </c>
      <c r="F749" s="156" t="s">
        <v>2691</v>
      </c>
      <c r="G749" s="156"/>
      <c r="H749" s="167" t="s">
        <v>1496</v>
      </c>
      <c r="I749" s="37" t="s">
        <v>1846</v>
      </c>
      <c r="J749" s="37" t="s">
        <v>1852</v>
      </c>
      <c r="K749" s="37" t="s">
        <v>1844</v>
      </c>
      <c r="L749" s="37" t="s">
        <v>1850</v>
      </c>
      <c r="M749" s="37" t="s">
        <v>5</v>
      </c>
      <c r="N749" s="37"/>
      <c r="O749" s="148"/>
      <c r="P749" s="126"/>
      <c r="Q749" s="126"/>
      <c r="R749" s="126"/>
      <c r="S749" s="126"/>
      <c r="T749" s="37"/>
      <c r="U749" s="126"/>
      <c r="V749" s="126"/>
      <c r="W749" s="126" t="s">
        <v>1</v>
      </c>
      <c r="X749" s="126"/>
      <c r="Y749" s="126"/>
      <c r="Z749" s="126"/>
      <c r="AA749" s="126"/>
      <c r="AB749" s="37"/>
      <c r="AC749" s="126"/>
      <c r="AD749" s="126"/>
      <c r="AE749" s="37"/>
      <c r="AF749" s="126"/>
      <c r="AG749" s="126"/>
      <c r="AH749" s="37"/>
      <c r="AI749" s="37" t="s">
        <v>3634</v>
      </c>
    </row>
    <row r="750" spans="1:35" s="19" customFormat="1" ht="76.5" customHeight="1">
      <c r="A750" s="87" t="s">
        <v>3466</v>
      </c>
      <c r="B750" s="153" t="s">
        <v>3187</v>
      </c>
      <c r="C750" s="153" t="s">
        <v>97</v>
      </c>
      <c r="D750" s="153" t="s">
        <v>97</v>
      </c>
      <c r="E750" s="170" t="s">
        <v>1648</v>
      </c>
      <c r="F750" s="156" t="s">
        <v>2490</v>
      </c>
      <c r="G750" s="156"/>
      <c r="H750" s="167" t="s">
        <v>2450</v>
      </c>
      <c r="I750" s="37" t="s">
        <v>1846</v>
      </c>
      <c r="J750" s="37" t="s">
        <v>1852</v>
      </c>
      <c r="K750" s="37" t="s">
        <v>1844</v>
      </c>
      <c r="L750" s="37" t="s">
        <v>1850</v>
      </c>
      <c r="M750" s="37" t="s">
        <v>323</v>
      </c>
      <c r="N750" s="37"/>
      <c r="O750" s="148"/>
      <c r="P750" s="126"/>
      <c r="Q750" s="126"/>
      <c r="R750" s="126"/>
      <c r="S750" s="126"/>
      <c r="T750" s="37"/>
      <c r="U750" s="126"/>
      <c r="V750" s="126"/>
      <c r="W750" s="126" t="s">
        <v>1</v>
      </c>
      <c r="X750" s="126"/>
      <c r="Y750" s="126"/>
      <c r="Z750" s="126"/>
      <c r="AA750" s="126"/>
      <c r="AB750" s="37"/>
      <c r="AC750" s="126"/>
      <c r="AD750" s="126"/>
      <c r="AE750" s="37"/>
      <c r="AF750" s="126"/>
      <c r="AG750" s="126"/>
      <c r="AH750" s="37"/>
      <c r="AI750" s="37" t="s">
        <v>3634</v>
      </c>
    </row>
    <row r="751" spans="1:35" s="19" customFormat="1" ht="76.5" customHeight="1">
      <c r="A751" s="87" t="s">
        <v>3467</v>
      </c>
      <c r="B751" s="153" t="s">
        <v>910</v>
      </c>
      <c r="C751" s="153" t="s">
        <v>97</v>
      </c>
      <c r="D751" s="153" t="s">
        <v>97</v>
      </c>
      <c r="E751" s="170" t="s">
        <v>1903</v>
      </c>
      <c r="F751" s="156" t="s">
        <v>2692</v>
      </c>
      <c r="G751" s="156"/>
      <c r="H751" s="167" t="s">
        <v>1251</v>
      </c>
      <c r="I751" s="37" t="s">
        <v>1846</v>
      </c>
      <c r="J751" s="37" t="s">
        <v>97</v>
      </c>
      <c r="K751" s="37" t="s">
        <v>1844</v>
      </c>
      <c r="L751" s="37" t="s">
        <v>1850</v>
      </c>
      <c r="M751" s="37" t="s">
        <v>1717</v>
      </c>
      <c r="N751" s="37"/>
      <c r="O751" s="148"/>
      <c r="P751" s="126"/>
      <c r="Q751" s="126"/>
      <c r="R751" s="126"/>
      <c r="S751" s="126"/>
      <c r="T751" s="37"/>
      <c r="U751" s="126"/>
      <c r="V751" s="126"/>
      <c r="W751" s="126" t="s">
        <v>1</v>
      </c>
      <c r="X751" s="126"/>
      <c r="Y751" s="126"/>
      <c r="Z751" s="126"/>
      <c r="AA751" s="126"/>
      <c r="AB751" s="37"/>
      <c r="AC751" s="126"/>
      <c r="AD751" s="126"/>
      <c r="AE751" s="37"/>
      <c r="AF751" s="126"/>
      <c r="AG751" s="126"/>
      <c r="AH751" s="37"/>
      <c r="AI751" s="37" t="s">
        <v>3634</v>
      </c>
    </row>
    <row r="752" spans="1:35" s="19" customFormat="1" ht="76.5" customHeight="1">
      <c r="A752" s="87" t="s">
        <v>3468</v>
      </c>
      <c r="B752" s="153" t="s">
        <v>905</v>
      </c>
      <c r="C752" s="153" t="s">
        <v>97</v>
      </c>
      <c r="D752" s="153" t="s">
        <v>97</v>
      </c>
      <c r="E752" s="170" t="s">
        <v>1903</v>
      </c>
      <c r="F752" s="156" t="s">
        <v>2693</v>
      </c>
      <c r="G752" s="156"/>
      <c r="H752" s="167" t="s">
        <v>906</v>
      </c>
      <c r="I752" s="37" t="s">
        <v>1846</v>
      </c>
      <c r="J752" s="37" t="s">
        <v>97</v>
      </c>
      <c r="K752" s="37" t="s">
        <v>1844</v>
      </c>
      <c r="L752" s="37" t="s">
        <v>1850</v>
      </c>
      <c r="M752" s="37" t="s">
        <v>1717</v>
      </c>
      <c r="N752" s="37"/>
      <c r="O752" s="148"/>
      <c r="P752" s="126"/>
      <c r="Q752" s="126"/>
      <c r="R752" s="126"/>
      <c r="S752" s="126"/>
      <c r="T752" s="37"/>
      <c r="U752" s="126"/>
      <c r="V752" s="126"/>
      <c r="W752" s="126"/>
      <c r="X752" s="126"/>
      <c r="Y752" s="126"/>
      <c r="Z752" s="126"/>
      <c r="AA752" s="126"/>
      <c r="AB752" s="37"/>
      <c r="AC752" s="126"/>
      <c r="AD752" s="126"/>
      <c r="AE752" s="37"/>
      <c r="AF752" s="126"/>
      <c r="AG752" s="126"/>
      <c r="AH752" s="37"/>
      <c r="AI752" s="37" t="s">
        <v>3634</v>
      </c>
    </row>
    <row r="753" spans="1:35" s="19" customFormat="1" ht="76.5" customHeight="1">
      <c r="A753" s="87" t="s">
        <v>399</v>
      </c>
      <c r="B753" s="153" t="s">
        <v>909</v>
      </c>
      <c r="C753" s="153" t="s">
        <v>97</v>
      </c>
      <c r="D753" s="155" t="s">
        <v>97</v>
      </c>
      <c r="E753" s="170" t="s">
        <v>1903</v>
      </c>
      <c r="F753" s="159" t="s">
        <v>2694</v>
      </c>
      <c r="G753" s="159"/>
      <c r="H753" s="167" t="s">
        <v>1245</v>
      </c>
      <c r="I753" s="37" t="s">
        <v>1846</v>
      </c>
      <c r="J753" s="37" t="s">
        <v>97</v>
      </c>
      <c r="K753" s="37" t="s">
        <v>1844</v>
      </c>
      <c r="L753" s="37" t="s">
        <v>1850</v>
      </c>
      <c r="M753" s="37" t="s">
        <v>1717</v>
      </c>
      <c r="N753" s="37"/>
      <c r="O753" s="148"/>
      <c r="P753" s="126"/>
      <c r="Q753" s="126"/>
      <c r="R753" s="126"/>
      <c r="S753" s="126"/>
      <c r="T753" s="126"/>
      <c r="U753" s="126"/>
      <c r="V753" s="126"/>
      <c r="W753" s="126"/>
      <c r="X753" s="126"/>
      <c r="Y753" s="126"/>
      <c r="Z753" s="126"/>
      <c r="AA753" s="126"/>
      <c r="AB753" s="126"/>
      <c r="AC753" s="126"/>
      <c r="AD753" s="126"/>
      <c r="AE753" s="126"/>
      <c r="AF753" s="126"/>
      <c r="AG753" s="126"/>
      <c r="AH753" s="126"/>
      <c r="AI753" s="126" t="s">
        <v>3634</v>
      </c>
    </row>
    <row r="754" spans="1:35" s="19" customFormat="1" ht="76.5" customHeight="1">
      <c r="A754" s="87" t="s">
        <v>3469</v>
      </c>
      <c r="B754" s="153" t="s">
        <v>907</v>
      </c>
      <c r="C754" s="153" t="s">
        <v>97</v>
      </c>
      <c r="D754" s="153" t="s">
        <v>97</v>
      </c>
      <c r="E754" s="170" t="s">
        <v>1903</v>
      </c>
      <c r="F754" s="156" t="s">
        <v>2695</v>
      </c>
      <c r="G754" s="156"/>
      <c r="H754" s="167" t="s">
        <v>908</v>
      </c>
      <c r="I754" s="37" t="s">
        <v>1846</v>
      </c>
      <c r="J754" s="37" t="s">
        <v>97</v>
      </c>
      <c r="K754" s="37" t="s">
        <v>1844</v>
      </c>
      <c r="L754" s="37" t="s">
        <v>1850</v>
      </c>
      <c r="M754" s="37" t="s">
        <v>1717</v>
      </c>
      <c r="N754" s="37"/>
      <c r="O754" s="148"/>
      <c r="P754" s="126"/>
      <c r="Q754" s="126"/>
      <c r="R754" s="126"/>
      <c r="S754" s="126"/>
      <c r="T754" s="37"/>
      <c r="U754" s="126"/>
      <c r="V754" s="126"/>
      <c r="W754" s="126" t="s">
        <v>1</v>
      </c>
      <c r="X754" s="126"/>
      <c r="Y754" s="126"/>
      <c r="Z754" s="126"/>
      <c r="AA754" s="126"/>
      <c r="AB754" s="37"/>
      <c r="AC754" s="126"/>
      <c r="AD754" s="126"/>
      <c r="AE754" s="37"/>
      <c r="AF754" s="126"/>
      <c r="AG754" s="126"/>
      <c r="AH754" s="37"/>
      <c r="AI754" s="37" t="s">
        <v>3634</v>
      </c>
    </row>
    <row r="755" spans="1:35" s="19" customFormat="1" ht="76.5" customHeight="1">
      <c r="A755" s="87" t="s">
        <v>3470</v>
      </c>
      <c r="B755" s="153" t="s">
        <v>1566</v>
      </c>
      <c r="C755" s="153" t="s">
        <v>97</v>
      </c>
      <c r="D755" s="153" t="s">
        <v>97</v>
      </c>
      <c r="E755" s="170" t="s">
        <v>1616</v>
      </c>
      <c r="F755" s="156"/>
      <c r="G755" s="156"/>
      <c r="H755" s="167" t="s">
        <v>1973</v>
      </c>
      <c r="I755" s="37" t="s">
        <v>1876</v>
      </c>
      <c r="J755" s="37" t="s">
        <v>97</v>
      </c>
      <c r="K755" s="37" t="s">
        <v>1844</v>
      </c>
      <c r="L755" s="37" t="s">
        <v>1854</v>
      </c>
      <c r="M755" s="37" t="s">
        <v>323</v>
      </c>
      <c r="N755" s="37"/>
      <c r="O755" s="148"/>
      <c r="P755" s="126"/>
      <c r="Q755" s="126"/>
      <c r="R755" s="126"/>
      <c r="S755" s="126"/>
      <c r="T755" s="37"/>
      <c r="U755" s="126" t="s">
        <v>2100</v>
      </c>
      <c r="V755" s="126"/>
      <c r="W755" s="126"/>
      <c r="X755" s="126"/>
      <c r="Y755" s="126"/>
      <c r="Z755" s="126"/>
      <c r="AA755" s="126"/>
      <c r="AB755" s="37"/>
      <c r="AC755" s="126"/>
      <c r="AD755" s="126"/>
      <c r="AE755" s="37"/>
      <c r="AF755" s="126"/>
      <c r="AG755" s="126"/>
      <c r="AH755" s="37"/>
      <c r="AI755" s="37" t="s">
        <v>3634</v>
      </c>
    </row>
    <row r="756" spans="1:35" s="19" customFormat="1" ht="76.5" customHeight="1">
      <c r="A756" s="87" t="s">
        <v>3471</v>
      </c>
      <c r="B756" s="153" t="s">
        <v>1680</v>
      </c>
      <c r="C756" s="153" t="s">
        <v>97</v>
      </c>
      <c r="D756" s="153" t="s">
        <v>97</v>
      </c>
      <c r="E756" s="170" t="s">
        <v>1925</v>
      </c>
      <c r="F756" s="156"/>
      <c r="G756" s="156"/>
      <c r="H756" s="167" t="s">
        <v>3396</v>
      </c>
      <c r="I756" s="37" t="s">
        <v>1846</v>
      </c>
      <c r="J756" s="37" t="s">
        <v>1848</v>
      </c>
      <c r="K756" s="37" t="s">
        <v>1844</v>
      </c>
      <c r="L756" s="37" t="s">
        <v>1850</v>
      </c>
      <c r="M756" s="37" t="s">
        <v>5</v>
      </c>
      <c r="N756" s="37" t="s">
        <v>1</v>
      </c>
      <c r="O756" s="148"/>
      <c r="P756" s="126"/>
      <c r="Q756" s="126"/>
      <c r="R756" s="126"/>
      <c r="S756" s="126"/>
      <c r="T756" s="37"/>
      <c r="U756" s="126" t="s">
        <v>2105</v>
      </c>
      <c r="V756" s="126"/>
      <c r="W756" s="126"/>
      <c r="X756" s="126" t="s">
        <v>2426</v>
      </c>
      <c r="Y756" s="126"/>
      <c r="Z756" s="126"/>
      <c r="AA756" s="126"/>
      <c r="AB756" s="37" t="s">
        <v>1</v>
      </c>
      <c r="AC756" s="126" t="s">
        <v>1</v>
      </c>
      <c r="AD756" s="126"/>
      <c r="AE756" s="37" t="s">
        <v>1</v>
      </c>
      <c r="AF756" s="126"/>
      <c r="AG756" s="126" t="s">
        <v>3579</v>
      </c>
      <c r="AH756" s="37" t="s">
        <v>1</v>
      </c>
      <c r="AI756" s="37" t="s">
        <v>3634</v>
      </c>
    </row>
    <row r="757" spans="1:35" s="19" customFormat="1" ht="76.5" customHeight="1">
      <c r="A757" s="87" t="s">
        <v>3472</v>
      </c>
      <c r="B757" s="153" t="s">
        <v>2221</v>
      </c>
      <c r="C757" s="153" t="s">
        <v>97</v>
      </c>
      <c r="D757" s="153" t="s">
        <v>97</v>
      </c>
      <c r="E757" s="170" t="s">
        <v>1616</v>
      </c>
      <c r="F757" s="156"/>
      <c r="G757" s="156"/>
      <c r="H757" s="167" t="s">
        <v>1935</v>
      </c>
      <c r="I757" s="37" t="s">
        <v>1858</v>
      </c>
      <c r="J757" s="37" t="s">
        <v>1872</v>
      </c>
      <c r="K757" s="37" t="s">
        <v>1849</v>
      </c>
      <c r="L757" s="37" t="s">
        <v>1854</v>
      </c>
      <c r="M757" s="37" t="s">
        <v>5</v>
      </c>
      <c r="N757" s="37"/>
      <c r="O757" s="148"/>
      <c r="P757" s="126"/>
      <c r="Q757" s="126"/>
      <c r="R757" s="126"/>
      <c r="S757" s="126"/>
      <c r="T757" s="37"/>
      <c r="U757" s="126"/>
      <c r="V757" s="126"/>
      <c r="W757" s="126"/>
      <c r="X757" s="126"/>
      <c r="Y757" s="126"/>
      <c r="Z757" s="126" t="s">
        <v>1</v>
      </c>
      <c r="AA757" s="126"/>
      <c r="AB757" s="37"/>
      <c r="AC757" s="126"/>
      <c r="AD757" s="126"/>
      <c r="AE757" s="37"/>
      <c r="AF757" s="126"/>
      <c r="AG757" s="126"/>
      <c r="AH757" s="37"/>
      <c r="AI757" s="37" t="s">
        <v>3634</v>
      </c>
    </row>
    <row r="758" spans="1:35" s="19" customFormat="1" ht="76.5" customHeight="1">
      <c r="A758" s="87" t="s">
        <v>3473</v>
      </c>
      <c r="B758" s="153" t="s">
        <v>2220</v>
      </c>
      <c r="C758" s="153" t="s">
        <v>97</v>
      </c>
      <c r="D758" s="153" t="s">
        <v>97</v>
      </c>
      <c r="E758" s="170" t="s">
        <v>1616</v>
      </c>
      <c r="F758" s="156"/>
      <c r="G758" s="156"/>
      <c r="H758" s="167" t="s">
        <v>1355</v>
      </c>
      <c r="I758" s="37" t="s">
        <v>1858</v>
      </c>
      <c r="J758" s="37" t="s">
        <v>1872</v>
      </c>
      <c r="K758" s="37" t="s">
        <v>1849</v>
      </c>
      <c r="L758" s="37" t="s">
        <v>1854</v>
      </c>
      <c r="M758" s="37" t="s">
        <v>5</v>
      </c>
      <c r="N758" s="37"/>
      <c r="O758" s="148"/>
      <c r="P758" s="126"/>
      <c r="Q758" s="126"/>
      <c r="R758" s="126"/>
      <c r="S758" s="126"/>
      <c r="T758" s="37"/>
      <c r="U758" s="126"/>
      <c r="V758" s="126"/>
      <c r="W758" s="126"/>
      <c r="X758" s="126"/>
      <c r="Y758" s="126"/>
      <c r="Z758" s="126"/>
      <c r="AA758" s="126"/>
      <c r="AB758" s="37"/>
      <c r="AC758" s="126"/>
      <c r="AD758" s="126"/>
      <c r="AE758" s="37"/>
      <c r="AF758" s="126"/>
      <c r="AG758" s="126"/>
      <c r="AH758" s="37"/>
      <c r="AI758" s="37" t="s">
        <v>3634</v>
      </c>
    </row>
    <row r="759" spans="1:35" s="19" customFormat="1" ht="76.5" customHeight="1">
      <c r="A759" s="87" t="s">
        <v>3474</v>
      </c>
      <c r="B759" s="153" t="s">
        <v>879</v>
      </c>
      <c r="C759" s="153" t="s">
        <v>97</v>
      </c>
      <c r="D759" s="153" t="s">
        <v>97</v>
      </c>
      <c r="E759" s="170" t="s">
        <v>1907</v>
      </c>
      <c r="F759" s="156" t="s">
        <v>2699</v>
      </c>
      <c r="G759" s="156"/>
      <c r="H759" s="167" t="s">
        <v>880</v>
      </c>
      <c r="I759" s="37" t="s">
        <v>1858</v>
      </c>
      <c r="J759" s="37" t="s">
        <v>1872</v>
      </c>
      <c r="K759" s="37" t="s">
        <v>1844</v>
      </c>
      <c r="L759" s="37" t="s">
        <v>1850</v>
      </c>
      <c r="M759" s="37" t="s">
        <v>5</v>
      </c>
      <c r="N759" s="37"/>
      <c r="O759" s="148"/>
      <c r="P759" s="126"/>
      <c r="Q759" s="126"/>
      <c r="R759" s="126"/>
      <c r="S759" s="126"/>
      <c r="T759" s="37"/>
      <c r="U759" s="126"/>
      <c r="V759" s="126"/>
      <c r="W759" s="126" t="s">
        <v>1</v>
      </c>
      <c r="X759" s="126" t="s">
        <v>2433</v>
      </c>
      <c r="Y759" s="126"/>
      <c r="Z759" s="126"/>
      <c r="AA759" s="126"/>
      <c r="AB759" s="37"/>
      <c r="AC759" s="126"/>
      <c r="AD759" s="126"/>
      <c r="AE759" s="37"/>
      <c r="AF759" s="126"/>
      <c r="AG759" s="126"/>
      <c r="AH759" s="37"/>
      <c r="AI759" s="37" t="s">
        <v>3634</v>
      </c>
    </row>
    <row r="760" spans="1:35" s="19" customFormat="1" ht="76.5" customHeight="1">
      <c r="A760" s="87" t="s">
        <v>3475</v>
      </c>
      <c r="B760" s="153" t="s">
        <v>1677</v>
      </c>
      <c r="C760" s="153" t="s">
        <v>97</v>
      </c>
      <c r="D760" s="153" t="s">
        <v>97</v>
      </c>
      <c r="E760" s="170" t="s">
        <v>3917</v>
      </c>
      <c r="F760" s="156"/>
      <c r="G760" s="156"/>
      <c r="H760" s="167" t="s">
        <v>1756</v>
      </c>
      <c r="I760" s="37" t="s">
        <v>1874</v>
      </c>
      <c r="J760" s="37" t="s">
        <v>3638</v>
      </c>
      <c r="K760" s="37" t="s">
        <v>1844</v>
      </c>
      <c r="L760" s="37" t="s">
        <v>1882</v>
      </c>
      <c r="M760" s="37" t="s">
        <v>5</v>
      </c>
      <c r="N760" s="37"/>
      <c r="O760" s="148"/>
      <c r="P760" s="126"/>
      <c r="Q760" s="126"/>
      <c r="R760" s="126"/>
      <c r="S760" s="126"/>
      <c r="T760" s="37"/>
      <c r="U760" s="126"/>
      <c r="V760" s="126"/>
      <c r="W760" s="126"/>
      <c r="X760" s="126"/>
      <c r="Y760" s="126"/>
      <c r="Z760" s="126"/>
      <c r="AA760" s="126"/>
      <c r="AB760" s="37"/>
      <c r="AC760" s="126"/>
      <c r="AD760" s="126"/>
      <c r="AE760" s="37"/>
      <c r="AF760" s="126"/>
      <c r="AG760" s="126"/>
      <c r="AH760" s="37" t="s">
        <v>1678</v>
      </c>
      <c r="AI760" s="37" t="s">
        <v>3634</v>
      </c>
    </row>
    <row r="761" spans="1:35" s="19" customFormat="1" ht="76.5" customHeight="1">
      <c r="A761" s="87" t="s">
        <v>3476</v>
      </c>
      <c r="B761" s="153" t="s">
        <v>966</v>
      </c>
      <c r="C761" s="153" t="s">
        <v>97</v>
      </c>
      <c r="D761" s="153" t="s">
        <v>97</v>
      </c>
      <c r="E761" s="170" t="s">
        <v>1896</v>
      </c>
      <c r="F761" s="156" t="s">
        <v>2700</v>
      </c>
      <c r="G761" s="156"/>
      <c r="H761" s="167" t="s">
        <v>967</v>
      </c>
      <c r="I761" s="37" t="s">
        <v>1858</v>
      </c>
      <c r="J761" s="37" t="s">
        <v>1859</v>
      </c>
      <c r="K761" s="37" t="s">
        <v>1849</v>
      </c>
      <c r="L761" s="37" t="s">
        <v>1850</v>
      </c>
      <c r="M761" s="37" t="s">
        <v>1717</v>
      </c>
      <c r="N761" s="37"/>
      <c r="O761" s="148"/>
      <c r="P761" s="126"/>
      <c r="Q761" s="126"/>
      <c r="R761" s="126"/>
      <c r="S761" s="126"/>
      <c r="T761" s="37"/>
      <c r="U761" s="126"/>
      <c r="V761" s="126"/>
      <c r="W761" s="126" t="s">
        <v>1</v>
      </c>
      <c r="X761" s="126"/>
      <c r="Y761" s="126"/>
      <c r="Z761" s="126"/>
      <c r="AA761" s="126"/>
      <c r="AB761" s="37"/>
      <c r="AC761" s="126"/>
      <c r="AD761" s="126"/>
      <c r="AE761" s="37"/>
      <c r="AF761" s="126"/>
      <c r="AG761" s="126"/>
      <c r="AH761" s="37"/>
      <c r="AI761" s="37" t="s">
        <v>3634</v>
      </c>
    </row>
    <row r="762" spans="1:35" s="19" customFormat="1" ht="76.5" customHeight="1">
      <c r="A762" s="87" t="s">
        <v>3478</v>
      </c>
      <c r="B762" s="153" t="s">
        <v>2216</v>
      </c>
      <c r="C762" s="153" t="s">
        <v>97</v>
      </c>
      <c r="D762" s="153" t="s">
        <v>97</v>
      </c>
      <c r="E762" s="170" t="s">
        <v>237</v>
      </c>
      <c r="F762" s="156"/>
      <c r="G762" s="156"/>
      <c r="H762" s="167" t="s">
        <v>1668</v>
      </c>
      <c r="I762" s="37" t="s">
        <v>1858</v>
      </c>
      <c r="J762" s="37" t="s">
        <v>1853</v>
      </c>
      <c r="K762" s="37" t="s">
        <v>1844</v>
      </c>
      <c r="L762" s="37" t="s">
        <v>1850</v>
      </c>
      <c r="M762" s="37" t="s">
        <v>1717</v>
      </c>
      <c r="N762" s="37"/>
      <c r="O762" s="148"/>
      <c r="P762" s="126"/>
      <c r="Q762" s="126"/>
      <c r="R762" s="126"/>
      <c r="S762" s="126"/>
      <c r="T762" s="37"/>
      <c r="U762" s="126"/>
      <c r="V762" s="126"/>
      <c r="W762" s="126"/>
      <c r="X762" s="126"/>
      <c r="Y762" s="126"/>
      <c r="Z762" s="126"/>
      <c r="AA762" s="126"/>
      <c r="AB762" s="37"/>
      <c r="AC762" s="126"/>
      <c r="AD762" s="126"/>
      <c r="AE762" s="37"/>
      <c r="AF762" s="126"/>
      <c r="AG762" s="126"/>
      <c r="AH762" s="37"/>
      <c r="AI762" s="37" t="s">
        <v>3634</v>
      </c>
    </row>
    <row r="763" spans="1:35" s="19" customFormat="1" ht="76.5" customHeight="1">
      <c r="A763" s="87" t="s">
        <v>3477</v>
      </c>
      <c r="B763" s="153" t="s">
        <v>959</v>
      </c>
      <c r="C763" s="153" t="s">
        <v>97</v>
      </c>
      <c r="D763" s="153" t="s">
        <v>97</v>
      </c>
      <c r="E763" s="170" t="s">
        <v>1898</v>
      </c>
      <c r="F763" s="156" t="s">
        <v>2702</v>
      </c>
      <c r="G763" s="156"/>
      <c r="H763" s="167" t="s">
        <v>960</v>
      </c>
      <c r="I763" s="37" t="s">
        <v>1858</v>
      </c>
      <c r="J763" s="37" t="s">
        <v>1855</v>
      </c>
      <c r="K763" s="37" t="s">
        <v>1844</v>
      </c>
      <c r="L763" s="37" t="s">
        <v>1882</v>
      </c>
      <c r="M763" s="37" t="s">
        <v>1717</v>
      </c>
      <c r="N763" s="37"/>
      <c r="O763" s="148"/>
      <c r="P763" s="126"/>
      <c r="Q763" s="126"/>
      <c r="R763" s="126"/>
      <c r="S763" s="126"/>
      <c r="T763" s="37"/>
      <c r="U763" s="126"/>
      <c r="V763" s="126"/>
      <c r="W763" s="126"/>
      <c r="X763" s="126"/>
      <c r="Y763" s="126"/>
      <c r="Z763" s="126"/>
      <c r="AA763" s="126"/>
      <c r="AB763" s="37"/>
      <c r="AC763" s="126"/>
      <c r="AD763" s="126"/>
      <c r="AE763" s="37"/>
      <c r="AF763" s="126"/>
      <c r="AG763" s="126"/>
      <c r="AH763" s="37"/>
      <c r="AI763" s="37" t="s">
        <v>3634</v>
      </c>
    </row>
    <row r="764" spans="1:35" s="19" customFormat="1" ht="76.5" customHeight="1">
      <c r="A764" s="87" t="s">
        <v>400</v>
      </c>
      <c r="B764" s="153" t="s">
        <v>957</v>
      </c>
      <c r="C764" s="153" t="s">
        <v>97</v>
      </c>
      <c r="D764" s="155" t="s">
        <v>97</v>
      </c>
      <c r="E764" s="170" t="s">
        <v>1898</v>
      </c>
      <c r="F764" s="159" t="s">
        <v>2703</v>
      </c>
      <c r="G764" s="159"/>
      <c r="H764" s="167" t="s">
        <v>958</v>
      </c>
      <c r="I764" s="37" t="s">
        <v>1858</v>
      </c>
      <c r="J764" s="37" t="s">
        <v>1855</v>
      </c>
      <c r="K764" s="37" t="s">
        <v>1844</v>
      </c>
      <c r="L764" s="37" t="s">
        <v>1882</v>
      </c>
      <c r="M764" s="37" t="s">
        <v>1717</v>
      </c>
      <c r="N764" s="37"/>
      <c r="O764" s="148"/>
      <c r="P764" s="126"/>
      <c r="Q764" s="126"/>
      <c r="R764" s="126"/>
      <c r="S764" s="126"/>
      <c r="T764" s="126"/>
      <c r="U764" s="126"/>
      <c r="V764" s="126"/>
      <c r="W764" s="126"/>
      <c r="X764" s="126"/>
      <c r="Y764" s="126"/>
      <c r="Z764" s="126"/>
      <c r="AA764" s="126"/>
      <c r="AB764" s="126"/>
      <c r="AC764" s="126"/>
      <c r="AD764" s="126"/>
      <c r="AE764" s="126"/>
      <c r="AF764" s="126"/>
      <c r="AG764" s="126"/>
      <c r="AH764" s="126"/>
      <c r="AI764" s="126" t="s">
        <v>3634</v>
      </c>
    </row>
    <row r="765" spans="1:35" s="19" customFormat="1" ht="76.5" customHeight="1">
      <c r="A765" s="87" t="s">
        <v>3479</v>
      </c>
      <c r="B765" s="153" t="s">
        <v>954</v>
      </c>
      <c r="C765" s="153" t="s">
        <v>97</v>
      </c>
      <c r="D765" s="153" t="s">
        <v>97</v>
      </c>
      <c r="E765" s="170" t="s">
        <v>1898</v>
      </c>
      <c r="F765" s="156" t="s">
        <v>2704</v>
      </c>
      <c r="G765" s="156"/>
      <c r="H765" s="167" t="s">
        <v>1248</v>
      </c>
      <c r="I765" s="37" t="s">
        <v>1858</v>
      </c>
      <c r="J765" s="37" t="s">
        <v>1855</v>
      </c>
      <c r="K765" s="37" t="s">
        <v>1844</v>
      </c>
      <c r="L765" s="37" t="s">
        <v>1882</v>
      </c>
      <c r="M765" s="37" t="s">
        <v>1717</v>
      </c>
      <c r="N765" s="37"/>
      <c r="O765" s="148"/>
      <c r="P765" s="126"/>
      <c r="Q765" s="126"/>
      <c r="R765" s="126"/>
      <c r="S765" s="126"/>
      <c r="T765" s="37"/>
      <c r="U765" s="126"/>
      <c r="V765" s="126"/>
      <c r="W765" s="126" t="s">
        <v>1</v>
      </c>
      <c r="X765" s="126"/>
      <c r="Y765" s="126"/>
      <c r="Z765" s="126"/>
      <c r="AA765" s="126"/>
      <c r="AB765" s="37"/>
      <c r="AC765" s="126"/>
      <c r="AD765" s="126"/>
      <c r="AE765" s="37"/>
      <c r="AF765" s="126"/>
      <c r="AG765" s="126"/>
      <c r="AH765" s="37"/>
      <c r="AI765" s="37" t="s">
        <v>3634</v>
      </c>
    </row>
    <row r="766" spans="1:35" s="19" customFormat="1" ht="76.5" customHeight="1">
      <c r="A766" s="87" t="s">
        <v>3480</v>
      </c>
      <c r="B766" s="153" t="s">
        <v>955</v>
      </c>
      <c r="C766" s="153" t="s">
        <v>97</v>
      </c>
      <c r="D766" s="153" t="s">
        <v>97</v>
      </c>
      <c r="E766" s="170" t="s">
        <v>1898</v>
      </c>
      <c r="F766" s="156" t="s">
        <v>2705</v>
      </c>
      <c r="G766" s="156"/>
      <c r="H766" s="167" t="s">
        <v>956</v>
      </c>
      <c r="I766" s="37" t="s">
        <v>1858</v>
      </c>
      <c r="J766" s="37" t="s">
        <v>1855</v>
      </c>
      <c r="K766" s="37" t="s">
        <v>1844</v>
      </c>
      <c r="L766" s="37" t="s">
        <v>1882</v>
      </c>
      <c r="M766" s="37" t="s">
        <v>1717</v>
      </c>
      <c r="N766" s="37"/>
      <c r="O766" s="148"/>
      <c r="P766" s="126"/>
      <c r="Q766" s="126"/>
      <c r="R766" s="126"/>
      <c r="S766" s="126"/>
      <c r="T766" s="37"/>
      <c r="U766" s="126"/>
      <c r="V766" s="126"/>
      <c r="W766" s="126" t="s">
        <v>1</v>
      </c>
      <c r="X766" s="126"/>
      <c r="Y766" s="126"/>
      <c r="Z766" s="126"/>
      <c r="AA766" s="126"/>
      <c r="AB766" s="37"/>
      <c r="AC766" s="126"/>
      <c r="AD766" s="126"/>
      <c r="AE766" s="37"/>
      <c r="AF766" s="126"/>
      <c r="AG766" s="126"/>
      <c r="AH766" s="37"/>
      <c r="AI766" s="37" t="s">
        <v>3634</v>
      </c>
    </row>
    <row r="767" spans="1:35" s="19" customFormat="1" ht="76.5" customHeight="1">
      <c r="A767" s="87" t="s">
        <v>3481</v>
      </c>
      <c r="B767" s="153" t="s">
        <v>2128</v>
      </c>
      <c r="C767" s="153" t="s">
        <v>97</v>
      </c>
      <c r="D767" s="153" t="s">
        <v>97</v>
      </c>
      <c r="E767" s="170" t="s">
        <v>1925</v>
      </c>
      <c r="F767" s="156"/>
      <c r="G767" s="156"/>
      <c r="H767" s="167" t="s">
        <v>2157</v>
      </c>
      <c r="I767" s="37" t="s">
        <v>1858</v>
      </c>
      <c r="J767" s="37" t="s">
        <v>1859</v>
      </c>
      <c r="K767" s="37" t="s">
        <v>1844</v>
      </c>
      <c r="L767" s="37" t="s">
        <v>1850</v>
      </c>
      <c r="M767" s="37" t="s">
        <v>1717</v>
      </c>
      <c r="N767" s="37"/>
      <c r="O767" s="148"/>
      <c r="P767" s="126"/>
      <c r="Q767" s="126"/>
      <c r="R767" s="126"/>
      <c r="S767" s="126"/>
      <c r="T767" s="37"/>
      <c r="U767" s="126"/>
      <c r="V767" s="126"/>
      <c r="W767" s="126"/>
      <c r="X767" s="126"/>
      <c r="Y767" s="126"/>
      <c r="Z767" s="126"/>
      <c r="AA767" s="126"/>
      <c r="AB767" s="37"/>
      <c r="AC767" s="126"/>
      <c r="AD767" s="126"/>
      <c r="AE767" s="37"/>
      <c r="AF767" s="126"/>
      <c r="AG767" s="126"/>
      <c r="AH767" s="37"/>
      <c r="AI767" s="37" t="s">
        <v>3634</v>
      </c>
    </row>
    <row r="768" spans="1:35" s="19" customFormat="1" ht="76.5" customHeight="1">
      <c r="A768" s="87" t="s">
        <v>3482</v>
      </c>
      <c r="B768" s="153" t="s">
        <v>2131</v>
      </c>
      <c r="C768" s="153" t="s">
        <v>97</v>
      </c>
      <c r="D768" s="153" t="s">
        <v>97</v>
      </c>
      <c r="E768" s="170" t="s">
        <v>1925</v>
      </c>
      <c r="F768" s="156"/>
      <c r="G768" s="156"/>
      <c r="H768" s="167" t="s">
        <v>2158</v>
      </c>
      <c r="I768" s="37" t="s">
        <v>2905</v>
      </c>
      <c r="J768" s="37" t="s">
        <v>3638</v>
      </c>
      <c r="K768" s="37" t="s">
        <v>1844</v>
      </c>
      <c r="L768" s="37" t="s">
        <v>1850</v>
      </c>
      <c r="M768" s="37" t="s">
        <v>323</v>
      </c>
      <c r="N768" s="37" t="s">
        <v>1</v>
      </c>
      <c r="O768" s="148"/>
      <c r="P768" s="126"/>
      <c r="Q768" s="126"/>
      <c r="R768" s="126"/>
      <c r="S768" s="126"/>
      <c r="T768" s="37"/>
      <c r="U768" s="126"/>
      <c r="V768" s="126"/>
      <c r="W768" s="126"/>
      <c r="X768" s="126"/>
      <c r="Y768" s="126"/>
      <c r="Z768" s="126"/>
      <c r="AA768" s="126"/>
      <c r="AB768" s="37"/>
      <c r="AC768" s="126"/>
      <c r="AD768" s="126"/>
      <c r="AE768" s="37"/>
      <c r="AF768" s="126"/>
      <c r="AG768" s="126" t="s">
        <v>3579</v>
      </c>
      <c r="AH768" s="37"/>
      <c r="AI768" s="37" t="s">
        <v>3634</v>
      </c>
    </row>
    <row r="769" spans="1:35" s="19" customFormat="1" ht="76.5" customHeight="1">
      <c r="A769" s="87" t="s">
        <v>3483</v>
      </c>
      <c r="B769" s="153" t="s">
        <v>1260</v>
      </c>
      <c r="C769" s="153" t="s">
        <v>97</v>
      </c>
      <c r="D769" s="153" t="s">
        <v>97</v>
      </c>
      <c r="E769" s="170" t="s">
        <v>1926</v>
      </c>
      <c r="F769" s="156"/>
      <c r="G769" s="156"/>
      <c r="H769" s="167" t="s">
        <v>1739</v>
      </c>
      <c r="I769" s="37" t="s">
        <v>1874</v>
      </c>
      <c r="J769" s="37" t="s">
        <v>1869</v>
      </c>
      <c r="K769" s="37" t="s">
        <v>1849</v>
      </c>
      <c r="L769" s="37" t="s">
        <v>1850</v>
      </c>
      <c r="M769" s="37" t="s">
        <v>6</v>
      </c>
      <c r="N769" s="37"/>
      <c r="O769" s="148"/>
      <c r="P769" s="126"/>
      <c r="Q769" s="126"/>
      <c r="R769" s="126"/>
      <c r="S769" s="126"/>
      <c r="T769" s="37"/>
      <c r="U769" s="126"/>
      <c r="V769" s="126"/>
      <c r="W769" s="126"/>
      <c r="X769" s="126"/>
      <c r="Y769" s="126"/>
      <c r="Z769" s="126"/>
      <c r="AA769" s="126"/>
      <c r="AB769" s="37"/>
      <c r="AC769" s="126"/>
      <c r="AD769" s="126"/>
      <c r="AE769" s="37"/>
      <c r="AF769" s="126"/>
      <c r="AG769" s="126"/>
      <c r="AH769" s="37"/>
      <c r="AI769" s="37" t="s">
        <v>3634</v>
      </c>
    </row>
    <row r="770" spans="1:35" s="19" customFormat="1" ht="76.5" customHeight="1">
      <c r="A770" s="87" t="s">
        <v>3484</v>
      </c>
      <c r="B770" s="153" t="s">
        <v>3154</v>
      </c>
      <c r="C770" s="153" t="s">
        <v>97</v>
      </c>
      <c r="D770" s="153" t="s">
        <v>97</v>
      </c>
      <c r="E770" s="170" t="s">
        <v>1900</v>
      </c>
      <c r="F770" s="156"/>
      <c r="G770" s="156"/>
      <c r="H770" s="167" t="s">
        <v>3155</v>
      </c>
      <c r="I770" s="37" t="s">
        <v>2899</v>
      </c>
      <c r="J770" s="37" t="s">
        <v>1860</v>
      </c>
      <c r="K770" s="37" t="s">
        <v>1844</v>
      </c>
      <c r="L770" s="37" t="s">
        <v>1850</v>
      </c>
      <c r="M770" s="37" t="s">
        <v>5</v>
      </c>
      <c r="N770" s="37"/>
      <c r="O770" s="148"/>
      <c r="P770" s="126"/>
      <c r="Q770" s="126"/>
      <c r="R770" s="126"/>
      <c r="S770" s="126"/>
      <c r="T770" s="37"/>
      <c r="U770" s="126"/>
      <c r="V770" s="126"/>
      <c r="W770" s="126"/>
      <c r="X770" s="126"/>
      <c r="Y770" s="126"/>
      <c r="Z770" s="126" t="s">
        <v>1</v>
      </c>
      <c r="AA770" s="126"/>
      <c r="AB770" s="37"/>
      <c r="AC770" s="126"/>
      <c r="AD770" s="126"/>
      <c r="AE770" s="37"/>
      <c r="AF770" s="126"/>
      <c r="AG770" s="126"/>
      <c r="AH770" s="37"/>
      <c r="AI770" s="37" t="s">
        <v>3634</v>
      </c>
    </row>
    <row r="771" spans="1:35" s="19" customFormat="1" ht="76.5" customHeight="1">
      <c r="A771" s="87" t="s">
        <v>3485</v>
      </c>
      <c r="B771" s="153" t="s">
        <v>965</v>
      </c>
      <c r="C771" s="153" t="s">
        <v>97</v>
      </c>
      <c r="D771" s="153" t="s">
        <v>97</v>
      </c>
      <c r="E771" s="170" t="s">
        <v>1896</v>
      </c>
      <c r="F771" s="156" t="s">
        <v>2709</v>
      </c>
      <c r="G771" s="156"/>
      <c r="H771" s="167" t="s">
        <v>3398</v>
      </c>
      <c r="I771" s="37" t="s">
        <v>1858</v>
      </c>
      <c r="J771" s="37" t="s">
        <v>1859</v>
      </c>
      <c r="K771" s="37" t="s">
        <v>1849</v>
      </c>
      <c r="L771" s="37" t="s">
        <v>1850</v>
      </c>
      <c r="M771" s="37" t="s">
        <v>5</v>
      </c>
      <c r="N771" s="37"/>
      <c r="O771" s="148"/>
      <c r="P771" s="126"/>
      <c r="Q771" s="126"/>
      <c r="R771" s="126"/>
      <c r="S771" s="126"/>
      <c r="T771" s="37"/>
      <c r="U771" s="126"/>
      <c r="V771" s="126"/>
      <c r="W771" s="126" t="s">
        <v>1</v>
      </c>
      <c r="X771" s="126"/>
      <c r="Y771" s="126"/>
      <c r="Z771" s="126"/>
      <c r="AA771" s="126"/>
      <c r="AB771" s="37"/>
      <c r="AC771" s="126"/>
      <c r="AD771" s="126"/>
      <c r="AE771" s="37"/>
      <c r="AF771" s="126"/>
      <c r="AG771" s="126"/>
      <c r="AH771" s="37"/>
      <c r="AI771" s="37" t="s">
        <v>3634</v>
      </c>
    </row>
    <row r="772" spans="1:35" s="19" customFormat="1" ht="76.5" customHeight="1">
      <c r="A772" s="87" t="s">
        <v>3486</v>
      </c>
      <c r="B772" s="153" t="s">
        <v>963</v>
      </c>
      <c r="C772" s="153" t="s">
        <v>97</v>
      </c>
      <c r="D772" s="153" t="s">
        <v>97</v>
      </c>
      <c r="E772" s="170" t="s">
        <v>1896</v>
      </c>
      <c r="F772" s="156" t="s">
        <v>2710</v>
      </c>
      <c r="G772" s="156"/>
      <c r="H772" s="167" t="s">
        <v>964</v>
      </c>
      <c r="I772" s="37" t="s">
        <v>1858</v>
      </c>
      <c r="J772" s="37" t="s">
        <v>1859</v>
      </c>
      <c r="K772" s="37" t="s">
        <v>1849</v>
      </c>
      <c r="L772" s="37" t="s">
        <v>1850</v>
      </c>
      <c r="M772" s="37" t="s">
        <v>5</v>
      </c>
      <c r="N772" s="37"/>
      <c r="O772" s="148"/>
      <c r="P772" s="126"/>
      <c r="Q772" s="126"/>
      <c r="R772" s="126"/>
      <c r="S772" s="126"/>
      <c r="T772" s="37"/>
      <c r="U772" s="126"/>
      <c r="V772" s="126"/>
      <c r="W772" s="126" t="s">
        <v>1</v>
      </c>
      <c r="X772" s="126" t="s">
        <v>2341</v>
      </c>
      <c r="Y772" s="126"/>
      <c r="Z772" s="126"/>
      <c r="AA772" s="126"/>
      <c r="AB772" s="37"/>
      <c r="AC772" s="126"/>
      <c r="AD772" s="126"/>
      <c r="AE772" s="37"/>
      <c r="AF772" s="126"/>
      <c r="AG772" s="126"/>
      <c r="AH772" s="37"/>
      <c r="AI772" s="37" t="s">
        <v>3634</v>
      </c>
    </row>
    <row r="773" spans="1:35" s="19" customFormat="1" ht="76.5" customHeight="1">
      <c r="A773" s="87" t="s">
        <v>3487</v>
      </c>
      <c r="B773" s="153" t="s">
        <v>1691</v>
      </c>
      <c r="C773" s="153" t="s">
        <v>97</v>
      </c>
      <c r="D773" s="153" t="s">
        <v>97</v>
      </c>
      <c r="E773" s="170" t="s">
        <v>3299</v>
      </c>
      <c r="F773" s="156"/>
      <c r="G773" s="156"/>
      <c r="H773" s="167" t="s">
        <v>1693</v>
      </c>
      <c r="I773" s="37" t="s">
        <v>1894</v>
      </c>
      <c r="J773" s="37" t="s">
        <v>97</v>
      </c>
      <c r="K773" s="37" t="s">
        <v>1861</v>
      </c>
      <c r="L773" s="37" t="s">
        <v>97</v>
      </c>
      <c r="M773" s="37" t="s">
        <v>1966</v>
      </c>
      <c r="N773" s="37"/>
      <c r="O773" s="148"/>
      <c r="P773" s="126"/>
      <c r="Q773" s="126"/>
      <c r="R773" s="126"/>
      <c r="S773" s="126"/>
      <c r="T773" s="37"/>
      <c r="U773" s="126"/>
      <c r="V773" s="126"/>
      <c r="W773" s="126"/>
      <c r="X773" s="126"/>
      <c r="Y773" s="126"/>
      <c r="Z773" s="126" t="s">
        <v>1</v>
      </c>
      <c r="AA773" s="126"/>
      <c r="AB773" s="37"/>
      <c r="AC773" s="126"/>
      <c r="AD773" s="126"/>
      <c r="AE773" s="37"/>
      <c r="AF773" s="126"/>
      <c r="AG773" s="126"/>
      <c r="AH773" s="37"/>
      <c r="AI773" s="37" t="s">
        <v>3634</v>
      </c>
    </row>
    <row r="774" spans="1:35" s="19" customFormat="1" ht="76.5" customHeight="1">
      <c r="A774" s="87" t="s">
        <v>3488</v>
      </c>
      <c r="B774" s="153" t="s">
        <v>2778</v>
      </c>
      <c r="C774" s="153" t="s">
        <v>97</v>
      </c>
      <c r="D774" s="153" t="s">
        <v>97</v>
      </c>
      <c r="E774" s="170" t="s">
        <v>1616</v>
      </c>
      <c r="F774" s="156"/>
      <c r="G774" s="156"/>
      <c r="H774" s="167" t="s">
        <v>1689</v>
      </c>
      <c r="I774" s="37" t="s">
        <v>1894</v>
      </c>
      <c r="J774" s="37" t="s">
        <v>97</v>
      </c>
      <c r="K774" s="37" t="s">
        <v>1844</v>
      </c>
      <c r="L774" s="37" t="s">
        <v>1882</v>
      </c>
      <c r="M774" s="37" t="s">
        <v>5</v>
      </c>
      <c r="N774" s="37"/>
      <c r="O774" s="148"/>
      <c r="P774" s="126"/>
      <c r="Q774" s="126"/>
      <c r="R774" s="126"/>
      <c r="S774" s="126"/>
      <c r="T774" s="37"/>
      <c r="U774" s="126"/>
      <c r="V774" s="126"/>
      <c r="W774" s="126"/>
      <c r="X774" s="126"/>
      <c r="Y774" s="126"/>
      <c r="Z774" s="126"/>
      <c r="AA774" s="126"/>
      <c r="AB774" s="37"/>
      <c r="AC774" s="126"/>
      <c r="AD774" s="126"/>
      <c r="AE774" s="37"/>
      <c r="AF774" s="126"/>
      <c r="AG774" s="126"/>
      <c r="AH774" s="37"/>
      <c r="AI774" s="37" t="s">
        <v>3634</v>
      </c>
    </row>
    <row r="775" spans="1:35" s="19" customFormat="1" ht="76.5" customHeight="1">
      <c r="A775" s="87" t="s">
        <v>331</v>
      </c>
      <c r="B775" s="153" t="s">
        <v>2133</v>
      </c>
      <c r="C775" s="153" t="s">
        <v>97</v>
      </c>
      <c r="D775" s="153" t="s">
        <v>97</v>
      </c>
      <c r="E775" s="170" t="s">
        <v>1925</v>
      </c>
      <c r="F775" s="159"/>
      <c r="G775" s="159"/>
      <c r="H775" s="167" t="s">
        <v>2135</v>
      </c>
      <c r="I775" s="37" t="s">
        <v>1874</v>
      </c>
      <c r="J775" s="37" t="s">
        <v>1859</v>
      </c>
      <c r="K775" s="37" t="s">
        <v>1844</v>
      </c>
      <c r="L775" s="37" t="s">
        <v>1850</v>
      </c>
      <c r="M775" s="37" t="s">
        <v>5</v>
      </c>
      <c r="N775" s="37"/>
      <c r="O775" s="148"/>
      <c r="P775" s="126"/>
      <c r="Q775" s="126"/>
      <c r="R775" s="126"/>
      <c r="S775" s="126"/>
      <c r="T775" s="126"/>
      <c r="U775" s="126"/>
      <c r="V775" s="126"/>
      <c r="W775" s="126"/>
      <c r="X775" s="126"/>
      <c r="Y775" s="126"/>
      <c r="Z775" s="126"/>
      <c r="AA775" s="126"/>
      <c r="AB775" s="126"/>
      <c r="AC775" s="126"/>
      <c r="AD775" s="126"/>
      <c r="AE775" s="126"/>
      <c r="AF775" s="126"/>
      <c r="AG775" s="126"/>
      <c r="AH775" s="126"/>
      <c r="AI775" s="126" t="s">
        <v>3634</v>
      </c>
    </row>
    <row r="776" spans="1:35" s="19" customFormat="1" ht="76.5" customHeight="1">
      <c r="A776" s="87" t="s">
        <v>401</v>
      </c>
      <c r="B776" s="153" t="s">
        <v>2774</v>
      </c>
      <c r="C776" s="153" t="s">
        <v>97</v>
      </c>
      <c r="D776" s="155" t="s">
        <v>97</v>
      </c>
      <c r="E776" s="170" t="s">
        <v>2777</v>
      </c>
      <c r="F776" s="159" t="s">
        <v>2776</v>
      </c>
      <c r="G776" s="159"/>
      <c r="H776" s="167" t="s">
        <v>2775</v>
      </c>
      <c r="I776" s="37" t="s">
        <v>1858</v>
      </c>
      <c r="J776" s="37" t="s">
        <v>97</v>
      </c>
      <c r="K776" s="37" t="s">
        <v>1844</v>
      </c>
      <c r="L776" s="37" t="s">
        <v>1850</v>
      </c>
      <c r="M776" s="37" t="s">
        <v>323</v>
      </c>
      <c r="N776" s="37"/>
      <c r="O776" s="148"/>
      <c r="P776" s="126"/>
      <c r="Q776" s="126"/>
      <c r="R776" s="126"/>
      <c r="S776" s="126"/>
      <c r="T776" s="126"/>
      <c r="U776" s="126"/>
      <c r="V776" s="126"/>
      <c r="W776" s="126" t="s">
        <v>1</v>
      </c>
      <c r="X776" s="126"/>
      <c r="Y776" s="126"/>
      <c r="Z776" s="126"/>
      <c r="AA776" s="126"/>
      <c r="AB776" s="126"/>
      <c r="AC776" s="126"/>
      <c r="AD776" s="126"/>
      <c r="AE776" s="126"/>
      <c r="AF776" s="126"/>
      <c r="AG776" s="126"/>
      <c r="AH776" s="126"/>
      <c r="AI776" s="126" t="s">
        <v>3634</v>
      </c>
    </row>
    <row r="777" spans="1:35" s="19" customFormat="1" ht="76.5" customHeight="1">
      <c r="A777" s="87" t="s">
        <v>3489</v>
      </c>
      <c r="B777" s="153" t="s">
        <v>3404</v>
      </c>
      <c r="C777" s="153" t="s">
        <v>97</v>
      </c>
      <c r="D777" s="153" t="s">
        <v>97</v>
      </c>
      <c r="E777" s="170" t="s">
        <v>2777</v>
      </c>
      <c r="F777" s="156" t="s">
        <v>2715</v>
      </c>
      <c r="G777" s="156"/>
      <c r="H777" s="167" t="s">
        <v>1665</v>
      </c>
      <c r="I777" s="37" t="s">
        <v>2899</v>
      </c>
      <c r="J777" s="37" t="s">
        <v>97</v>
      </c>
      <c r="K777" s="37" t="s">
        <v>1849</v>
      </c>
      <c r="L777" s="37" t="s">
        <v>1850</v>
      </c>
      <c r="M777" s="37" t="s">
        <v>323</v>
      </c>
      <c r="N777" s="37"/>
      <c r="O777" s="148"/>
      <c r="P777" s="126"/>
      <c r="Q777" s="126"/>
      <c r="R777" s="126"/>
      <c r="S777" s="126"/>
      <c r="T777" s="37"/>
      <c r="U777" s="126"/>
      <c r="V777" s="126"/>
      <c r="W777" s="126" t="s">
        <v>1</v>
      </c>
      <c r="X777" s="126"/>
      <c r="Y777" s="126"/>
      <c r="Z777" s="126"/>
      <c r="AA777" s="126"/>
      <c r="AB777" s="37"/>
      <c r="AC777" s="126"/>
      <c r="AD777" s="126"/>
      <c r="AE777" s="37"/>
      <c r="AF777" s="126"/>
      <c r="AG777" s="126"/>
      <c r="AH777" s="37"/>
      <c r="AI777" s="37" t="s">
        <v>3634</v>
      </c>
    </row>
    <row r="778" spans="1:35" s="19" customFormat="1" ht="76.5" customHeight="1">
      <c r="A778" s="87" t="s">
        <v>3493</v>
      </c>
      <c r="B778" s="153" t="s">
        <v>2908</v>
      </c>
      <c r="C778" s="153" t="s">
        <v>97</v>
      </c>
      <c r="D778" s="153" t="s">
        <v>97</v>
      </c>
      <c r="E778" s="170" t="s">
        <v>2907</v>
      </c>
      <c r="F778" s="156"/>
      <c r="G778" s="156"/>
      <c r="H778" s="167" t="s">
        <v>2909</v>
      </c>
      <c r="I778" s="37" t="s">
        <v>2905</v>
      </c>
      <c r="J778" s="37" t="s">
        <v>1851</v>
      </c>
      <c r="K778" s="37" t="s">
        <v>1849</v>
      </c>
      <c r="L778" s="37" t="s">
        <v>2148</v>
      </c>
      <c r="M778" s="37" t="s">
        <v>6</v>
      </c>
      <c r="N778" s="37"/>
      <c r="O778" s="148"/>
      <c r="P778" s="126"/>
      <c r="Q778" s="126"/>
      <c r="R778" s="126"/>
      <c r="S778" s="126"/>
      <c r="T778" s="37"/>
      <c r="U778" s="126"/>
      <c r="V778" s="126"/>
      <c r="W778" s="126"/>
      <c r="X778" s="126"/>
      <c r="Y778" s="126"/>
      <c r="Z778" s="126"/>
      <c r="AA778" s="126"/>
      <c r="AB778" s="37"/>
      <c r="AC778" s="126"/>
      <c r="AD778" s="126"/>
      <c r="AE778" s="37"/>
      <c r="AF778" s="126"/>
      <c r="AG778" s="126"/>
      <c r="AH778" s="37"/>
      <c r="AI778" s="37" t="s">
        <v>3634</v>
      </c>
    </row>
    <row r="779" spans="1:35" s="19" customFormat="1" ht="76.5" customHeight="1">
      <c r="A779" s="87" t="s">
        <v>3494</v>
      </c>
      <c r="B779" s="153" t="s">
        <v>2911</v>
      </c>
      <c r="C779" s="153" t="s">
        <v>97</v>
      </c>
      <c r="D779" s="153" t="s">
        <v>97</v>
      </c>
      <c r="E779" s="170" t="s">
        <v>2907</v>
      </c>
      <c r="F779" s="156"/>
      <c r="G779" s="156"/>
      <c r="H779" s="167" t="s">
        <v>2910</v>
      </c>
      <c r="I779" s="37" t="s">
        <v>2905</v>
      </c>
      <c r="J779" s="37" t="s">
        <v>3638</v>
      </c>
      <c r="K779" s="37" t="s">
        <v>1849</v>
      </c>
      <c r="L779" s="37" t="s">
        <v>2148</v>
      </c>
      <c r="M779" s="37" t="s">
        <v>6</v>
      </c>
      <c r="N779" s="37"/>
      <c r="O779" s="148"/>
      <c r="P779" s="126"/>
      <c r="Q779" s="126"/>
      <c r="R779" s="126"/>
      <c r="S779" s="126"/>
      <c r="T779" s="37"/>
      <c r="U779" s="126"/>
      <c r="V779" s="126"/>
      <c r="W779" s="126"/>
      <c r="X779" s="126"/>
      <c r="Y779" s="126"/>
      <c r="Z779" s="126"/>
      <c r="AA779" s="126"/>
      <c r="AB779" s="37"/>
      <c r="AC779" s="126"/>
      <c r="AD779" s="126"/>
      <c r="AE779" s="37"/>
      <c r="AF779" s="126"/>
      <c r="AG779" s="126"/>
      <c r="AH779" s="37"/>
      <c r="AI779" s="37" t="s">
        <v>3634</v>
      </c>
    </row>
    <row r="780" spans="1:35" s="19" customFormat="1" ht="76.5" customHeight="1">
      <c r="A780" s="87" t="s">
        <v>3495</v>
      </c>
      <c r="B780" s="153" t="s">
        <v>2970</v>
      </c>
      <c r="C780" s="153" t="s">
        <v>97</v>
      </c>
      <c r="D780" s="153" t="s">
        <v>97</v>
      </c>
      <c r="E780" s="170" t="s">
        <v>2971</v>
      </c>
      <c r="F780" s="156" t="s">
        <v>2972</v>
      </c>
      <c r="G780" s="156"/>
      <c r="H780" s="167" t="s">
        <v>2973</v>
      </c>
      <c r="I780" s="37" t="s">
        <v>2905</v>
      </c>
      <c r="J780" s="37" t="s">
        <v>1843</v>
      </c>
      <c r="K780" s="37" t="s">
        <v>1844</v>
      </c>
      <c r="L780" s="37" t="s">
        <v>1854</v>
      </c>
      <c r="M780" s="37" t="s">
        <v>5</v>
      </c>
      <c r="N780" s="37"/>
      <c r="O780" s="148"/>
      <c r="P780" s="126"/>
      <c r="Q780" s="126"/>
      <c r="R780" s="126"/>
      <c r="S780" s="126"/>
      <c r="T780" s="37"/>
      <c r="U780" s="126"/>
      <c r="V780" s="126"/>
      <c r="W780" s="126"/>
      <c r="X780" s="126"/>
      <c r="Y780" s="126"/>
      <c r="Z780" s="126"/>
      <c r="AA780" s="126"/>
      <c r="AB780" s="37"/>
      <c r="AC780" s="126"/>
      <c r="AD780" s="126"/>
      <c r="AE780" s="37"/>
      <c r="AF780" s="126"/>
      <c r="AG780" s="126"/>
      <c r="AH780" s="37"/>
      <c r="AI780" s="37" t="s">
        <v>3634</v>
      </c>
    </row>
    <row r="781" spans="1:35" s="19" customFormat="1" ht="76.5" customHeight="1">
      <c r="A781" s="87" t="s">
        <v>3496</v>
      </c>
      <c r="B781" s="153" t="s">
        <v>3306</v>
      </c>
      <c r="C781" s="153" t="s">
        <v>97</v>
      </c>
      <c r="D781" s="153" t="s">
        <v>97</v>
      </c>
      <c r="E781" s="170" t="s">
        <v>1925</v>
      </c>
      <c r="F781" s="156"/>
      <c r="G781" s="156"/>
      <c r="H781" s="167" t="s">
        <v>3307</v>
      </c>
      <c r="I781" s="37" t="s">
        <v>1846</v>
      </c>
      <c r="J781" s="37" t="s">
        <v>1848</v>
      </c>
      <c r="K781" s="37" t="s">
        <v>1844</v>
      </c>
      <c r="L781" s="37" t="s">
        <v>1850</v>
      </c>
      <c r="M781" s="37" t="s">
        <v>5</v>
      </c>
      <c r="N781" s="37"/>
      <c r="O781" s="148"/>
      <c r="P781" s="126"/>
      <c r="Q781" s="126"/>
      <c r="R781" s="126"/>
      <c r="S781" s="126"/>
      <c r="T781" s="37"/>
      <c r="U781" s="126"/>
      <c r="V781" s="126"/>
      <c r="W781" s="126"/>
      <c r="X781" s="126"/>
      <c r="Y781" s="126"/>
      <c r="Z781" s="126"/>
      <c r="AA781" s="126"/>
      <c r="AB781" s="37"/>
      <c r="AC781" s="126"/>
      <c r="AD781" s="126"/>
      <c r="AE781" s="37"/>
      <c r="AF781" s="126"/>
      <c r="AG781" s="126"/>
      <c r="AH781" s="37"/>
      <c r="AI781" s="37" t="s">
        <v>3634</v>
      </c>
    </row>
    <row r="782" spans="1:35" s="19" customFormat="1" ht="76.5" customHeight="1">
      <c r="A782" s="87" t="s">
        <v>3497</v>
      </c>
      <c r="B782" s="153" t="s">
        <v>3335</v>
      </c>
      <c r="C782" s="153" t="s">
        <v>97</v>
      </c>
      <c r="D782" s="153" t="s">
        <v>97</v>
      </c>
      <c r="E782" s="170" t="s">
        <v>1925</v>
      </c>
      <c r="F782" s="156"/>
      <c r="G782" s="156"/>
      <c r="H782" s="167" t="s">
        <v>3968</v>
      </c>
      <c r="I782" s="37" t="s">
        <v>1846</v>
      </c>
      <c r="J782" s="37" t="s">
        <v>3638</v>
      </c>
      <c r="K782" s="37" t="s">
        <v>1844</v>
      </c>
      <c r="L782" s="37" t="s">
        <v>2134</v>
      </c>
      <c r="M782" s="37" t="s">
        <v>5</v>
      </c>
      <c r="N782" s="37"/>
      <c r="O782" s="148"/>
      <c r="P782" s="126"/>
      <c r="Q782" s="126"/>
      <c r="R782" s="126"/>
      <c r="S782" s="126"/>
      <c r="T782" s="37"/>
      <c r="U782" s="126"/>
      <c r="V782" s="126"/>
      <c r="W782" s="126"/>
      <c r="X782" s="126"/>
      <c r="Y782" s="126"/>
      <c r="Z782" s="126"/>
      <c r="AA782" s="126"/>
      <c r="AB782" s="37"/>
      <c r="AC782" s="126"/>
      <c r="AD782" s="126"/>
      <c r="AE782" s="37"/>
      <c r="AF782" s="126"/>
      <c r="AG782" s="126"/>
      <c r="AH782" s="37"/>
      <c r="AI782" s="37" t="s">
        <v>3634</v>
      </c>
    </row>
    <row r="783" spans="1:35" s="19" customFormat="1" ht="76.5" customHeight="1">
      <c r="A783" s="87" t="s">
        <v>3498</v>
      </c>
      <c r="B783" s="153" t="s">
        <v>3823</v>
      </c>
      <c r="C783" s="153" t="s">
        <v>97</v>
      </c>
      <c r="D783" s="153" t="s">
        <v>97</v>
      </c>
      <c r="E783" s="170" t="s">
        <v>1925</v>
      </c>
      <c r="F783" s="156" t="s">
        <v>3969</v>
      </c>
      <c r="G783" s="156" t="s">
        <v>3970</v>
      </c>
      <c r="H783" s="167" t="s">
        <v>3348</v>
      </c>
      <c r="I783" s="37" t="s">
        <v>1846</v>
      </c>
      <c r="J783" s="37" t="s">
        <v>1856</v>
      </c>
      <c r="K783" s="37" t="s">
        <v>1844</v>
      </c>
      <c r="L783" s="37" t="s">
        <v>1850</v>
      </c>
      <c r="M783" s="37" t="s">
        <v>1717</v>
      </c>
      <c r="N783" s="37" t="s">
        <v>1</v>
      </c>
      <c r="O783" s="148"/>
      <c r="P783" s="126"/>
      <c r="Q783" s="126"/>
      <c r="R783" s="126"/>
      <c r="S783" s="126" t="s">
        <v>1</v>
      </c>
      <c r="T783" s="37"/>
      <c r="U783" s="126" t="s">
        <v>3971</v>
      </c>
      <c r="V783" s="126"/>
      <c r="W783" s="126" t="s">
        <v>1</v>
      </c>
      <c r="X783" s="126" t="s">
        <v>2426</v>
      </c>
      <c r="Y783" s="126"/>
      <c r="Z783" s="126"/>
      <c r="AA783" s="126"/>
      <c r="AB783" s="37"/>
      <c r="AC783" s="126" t="s">
        <v>1</v>
      </c>
      <c r="AD783" s="126"/>
      <c r="AE783" s="37"/>
      <c r="AF783" s="126"/>
      <c r="AG783" s="126" t="s">
        <v>3972</v>
      </c>
      <c r="AH783" s="37" t="s">
        <v>1</v>
      </c>
      <c r="AI783" s="37" t="s">
        <v>3634</v>
      </c>
    </row>
    <row r="784" spans="1:35" s="19" customFormat="1" ht="76.5" customHeight="1">
      <c r="A784" s="87" t="s">
        <v>3499</v>
      </c>
      <c r="B784" s="153" t="s">
        <v>3362</v>
      </c>
      <c r="C784" s="153" t="s">
        <v>97</v>
      </c>
      <c r="D784" s="153" t="s">
        <v>97</v>
      </c>
      <c r="E784" s="170" t="s">
        <v>1925</v>
      </c>
      <c r="F784" s="156"/>
      <c r="G784" s="156"/>
      <c r="H784" s="167" t="s">
        <v>3363</v>
      </c>
      <c r="I784" s="37" t="s">
        <v>1846</v>
      </c>
      <c r="J784" s="37" t="s">
        <v>1855</v>
      </c>
      <c r="K784" s="37" t="s">
        <v>1844</v>
      </c>
      <c r="L784" s="37" t="s">
        <v>1854</v>
      </c>
      <c r="M784" s="37" t="s">
        <v>5</v>
      </c>
      <c r="N784" s="37"/>
      <c r="O784" s="148"/>
      <c r="P784" s="126"/>
      <c r="Q784" s="126"/>
      <c r="R784" s="126"/>
      <c r="S784" s="126"/>
      <c r="T784" s="37"/>
      <c r="U784" s="126"/>
      <c r="V784" s="126"/>
      <c r="W784" s="126"/>
      <c r="X784" s="126"/>
      <c r="Y784" s="126"/>
      <c r="Z784" s="126"/>
      <c r="AA784" s="126"/>
      <c r="AB784" s="37"/>
      <c r="AC784" s="126"/>
      <c r="AD784" s="126"/>
      <c r="AE784" s="37"/>
      <c r="AF784" s="126"/>
      <c r="AG784" s="126"/>
      <c r="AH784" s="37"/>
      <c r="AI784" s="37" t="s">
        <v>1</v>
      </c>
    </row>
    <row r="785" spans="1:35" s="19" customFormat="1" ht="76.5" customHeight="1">
      <c r="A785" s="87" t="s">
        <v>3500</v>
      </c>
      <c r="B785" s="153" t="s">
        <v>3389</v>
      </c>
      <c r="C785" s="153" t="s">
        <v>97</v>
      </c>
      <c r="D785" s="153" t="s">
        <v>97</v>
      </c>
      <c r="E785" s="170" t="s">
        <v>1925</v>
      </c>
      <c r="F785" s="156"/>
      <c r="G785" s="156"/>
      <c r="H785" s="167" t="s">
        <v>3973</v>
      </c>
      <c r="I785" s="37" t="s">
        <v>2899</v>
      </c>
      <c r="J785" s="37" t="s">
        <v>3638</v>
      </c>
      <c r="K785" s="37" t="s">
        <v>1844</v>
      </c>
      <c r="L785" s="37" t="s">
        <v>1850</v>
      </c>
      <c r="M785" s="37" t="s">
        <v>5</v>
      </c>
      <c r="N785" s="37"/>
      <c r="O785" s="148"/>
      <c r="P785" s="126"/>
      <c r="Q785" s="126"/>
      <c r="R785" s="126"/>
      <c r="S785" s="126"/>
      <c r="T785" s="37"/>
      <c r="U785" s="126"/>
      <c r="V785" s="126"/>
      <c r="W785" s="126"/>
      <c r="X785" s="126"/>
      <c r="Y785" s="126"/>
      <c r="Z785" s="126"/>
      <c r="AA785" s="126"/>
      <c r="AB785" s="37"/>
      <c r="AC785" s="126"/>
      <c r="AD785" s="126"/>
      <c r="AE785" s="37"/>
      <c r="AF785" s="126"/>
      <c r="AG785" s="126"/>
      <c r="AH785" s="37"/>
      <c r="AI785" s="37" t="s">
        <v>3634</v>
      </c>
    </row>
    <row r="786" spans="1:35" s="19" customFormat="1" ht="76.5" customHeight="1">
      <c r="A786" s="87" t="s">
        <v>3501</v>
      </c>
      <c r="B786" s="153" t="s">
        <v>3974</v>
      </c>
      <c r="C786" s="153" t="s">
        <v>3975</v>
      </c>
      <c r="D786" s="153" t="s">
        <v>2301</v>
      </c>
      <c r="E786" s="170" t="s">
        <v>3976</v>
      </c>
      <c r="F786" s="156"/>
      <c r="G786" s="156"/>
      <c r="H786" s="167" t="s">
        <v>3977</v>
      </c>
      <c r="I786" s="37" t="s">
        <v>3672</v>
      </c>
      <c r="J786" s="37" t="s">
        <v>3978</v>
      </c>
      <c r="K786" s="37" t="s">
        <v>2413</v>
      </c>
      <c r="L786" s="37" t="s">
        <v>1850</v>
      </c>
      <c r="M786" s="37" t="s">
        <v>323</v>
      </c>
      <c r="N786" s="37"/>
      <c r="O786" s="148"/>
      <c r="P786" s="126"/>
      <c r="Q786" s="126"/>
      <c r="R786" s="126"/>
      <c r="S786" s="126"/>
      <c r="T786" s="37"/>
      <c r="U786" s="126"/>
      <c r="V786" s="126"/>
      <c r="W786" s="126"/>
      <c r="X786" s="126"/>
      <c r="Y786" s="126"/>
      <c r="Z786" s="126"/>
      <c r="AA786" s="126"/>
      <c r="AB786" s="37"/>
      <c r="AC786" s="126"/>
      <c r="AD786" s="126"/>
      <c r="AE786" s="37"/>
      <c r="AF786" s="126"/>
      <c r="AG786" s="126"/>
      <c r="AH786" s="37"/>
      <c r="AI786" s="37" t="s">
        <v>3634</v>
      </c>
    </row>
    <row r="787" spans="1:35" s="19" customFormat="1" ht="76.5" customHeight="1">
      <c r="A787" s="87" t="s">
        <v>402</v>
      </c>
      <c r="B787" s="153" t="s">
        <v>3698</v>
      </c>
      <c r="C787" s="153" t="s">
        <v>3699</v>
      </c>
      <c r="D787" s="155" t="s">
        <v>2300</v>
      </c>
      <c r="E787" s="170" t="s">
        <v>3700</v>
      </c>
      <c r="F787" s="159"/>
      <c r="G787" s="159"/>
      <c r="H787" s="167" t="s">
        <v>3701</v>
      </c>
      <c r="I787" s="37" t="s">
        <v>2899</v>
      </c>
      <c r="J787" s="37" t="s">
        <v>1855</v>
      </c>
      <c r="K787" s="37" t="s">
        <v>1847</v>
      </c>
      <c r="L787" s="37" t="s">
        <v>1850</v>
      </c>
      <c r="M787" s="37" t="s">
        <v>6</v>
      </c>
      <c r="N787" s="37"/>
      <c r="O787" s="148"/>
      <c r="P787" s="126"/>
      <c r="Q787" s="126"/>
      <c r="R787" s="126"/>
      <c r="S787" s="126"/>
      <c r="T787" s="126"/>
      <c r="U787" s="126"/>
      <c r="V787" s="126"/>
      <c r="W787" s="126"/>
      <c r="X787" s="126" t="s">
        <v>2341</v>
      </c>
      <c r="Y787" s="126"/>
      <c r="Z787" s="126"/>
      <c r="AA787" s="126"/>
      <c r="AB787" s="126"/>
      <c r="AC787" s="126"/>
      <c r="AD787" s="126" t="s">
        <v>3578</v>
      </c>
      <c r="AE787" s="126"/>
      <c r="AF787" s="126"/>
      <c r="AG787" s="126"/>
      <c r="AH787" s="126"/>
      <c r="AI787" s="126" t="s">
        <v>1</v>
      </c>
    </row>
    <row r="788" spans="1:35" s="19" customFormat="1" ht="76.5" customHeight="1">
      <c r="A788" s="87" t="s">
        <v>3502</v>
      </c>
      <c r="B788" s="153" t="s">
        <v>3725</v>
      </c>
      <c r="C788" s="153" t="s">
        <v>97</v>
      </c>
      <c r="D788" s="153" t="s">
        <v>97</v>
      </c>
      <c r="E788" s="170" t="s">
        <v>1925</v>
      </c>
      <c r="F788" s="156"/>
      <c r="G788" s="156"/>
      <c r="H788" s="167" t="s">
        <v>3726</v>
      </c>
      <c r="I788" s="37" t="s">
        <v>2905</v>
      </c>
      <c r="J788" s="37" t="s">
        <v>1869</v>
      </c>
      <c r="K788" s="37" t="s">
        <v>1844</v>
      </c>
      <c r="L788" s="37" t="s">
        <v>3724</v>
      </c>
      <c r="M788" s="37" t="s">
        <v>323</v>
      </c>
      <c r="N788" s="37"/>
      <c r="O788" s="148"/>
      <c r="P788" s="126"/>
      <c r="Q788" s="126"/>
      <c r="R788" s="126"/>
      <c r="S788" s="126"/>
      <c r="T788" s="37"/>
      <c r="U788" s="126"/>
      <c r="V788" s="126"/>
      <c r="W788" s="126"/>
      <c r="X788" s="126"/>
      <c r="Y788" s="126"/>
      <c r="Z788" s="126"/>
      <c r="AA788" s="126"/>
      <c r="AB788" s="37"/>
      <c r="AC788" s="126"/>
      <c r="AD788" s="126"/>
      <c r="AE788" s="37"/>
      <c r="AF788" s="126"/>
      <c r="AG788" s="126"/>
      <c r="AH788" s="37"/>
      <c r="AI788" s="37" t="s">
        <v>3634</v>
      </c>
    </row>
    <row r="789" spans="1:35" s="19" customFormat="1" ht="76.5" customHeight="1">
      <c r="A789" s="87" t="s">
        <v>3503</v>
      </c>
      <c r="B789" s="153" t="s">
        <v>3722</v>
      </c>
      <c r="C789" s="153" t="s">
        <v>97</v>
      </c>
      <c r="D789" s="153" t="s">
        <v>97</v>
      </c>
      <c r="E789" s="170" t="s">
        <v>1925</v>
      </c>
      <c r="F789" s="156"/>
      <c r="G789" s="156"/>
      <c r="H789" s="167" t="s">
        <v>3723</v>
      </c>
      <c r="I789" s="37" t="s">
        <v>2905</v>
      </c>
      <c r="J789" s="37" t="s">
        <v>1869</v>
      </c>
      <c r="K789" s="37" t="s">
        <v>1844</v>
      </c>
      <c r="L789" s="37" t="s">
        <v>3724</v>
      </c>
      <c r="M789" s="37" t="s">
        <v>323</v>
      </c>
      <c r="N789" s="37"/>
      <c r="O789" s="148"/>
      <c r="P789" s="126"/>
      <c r="Q789" s="126"/>
      <c r="R789" s="126"/>
      <c r="S789" s="126"/>
      <c r="T789" s="37"/>
      <c r="U789" s="126"/>
      <c r="V789" s="126"/>
      <c r="W789" s="126"/>
      <c r="X789" s="126" t="s">
        <v>2344</v>
      </c>
      <c r="Y789" s="126"/>
      <c r="Z789" s="126"/>
      <c r="AA789" s="126"/>
      <c r="AB789" s="37"/>
      <c r="AC789" s="126"/>
      <c r="AD789" s="126"/>
      <c r="AE789" s="37"/>
      <c r="AF789" s="126"/>
      <c r="AG789" s="126"/>
      <c r="AH789" s="37"/>
      <c r="AI789" s="37" t="s">
        <v>3634</v>
      </c>
    </row>
    <row r="790" spans="1:35" s="19" customFormat="1" ht="76.5" customHeight="1">
      <c r="A790" s="87" t="s">
        <v>3504</v>
      </c>
      <c r="B790" s="153" t="s">
        <v>3290</v>
      </c>
      <c r="C790" s="153" t="s">
        <v>3979</v>
      </c>
      <c r="D790" s="153" t="s">
        <v>2300</v>
      </c>
      <c r="E790" s="170" t="s">
        <v>1925</v>
      </c>
      <c r="F790" s="156" t="s">
        <v>3980</v>
      </c>
      <c r="G790" s="156"/>
      <c r="H790" s="167" t="s">
        <v>3512</v>
      </c>
      <c r="I790" s="37" t="s">
        <v>2905</v>
      </c>
      <c r="J790" s="37" t="s">
        <v>97</v>
      </c>
      <c r="K790" s="37" t="s">
        <v>1844</v>
      </c>
      <c r="L790" s="37" t="s">
        <v>1850</v>
      </c>
      <c r="M790" s="37" t="s">
        <v>323</v>
      </c>
      <c r="N790" s="37"/>
      <c r="O790" s="148"/>
      <c r="P790" s="126"/>
      <c r="Q790" s="126"/>
      <c r="R790" s="126"/>
      <c r="S790" s="126"/>
      <c r="T790" s="37"/>
      <c r="U790" s="126"/>
      <c r="V790" s="126"/>
      <c r="W790" s="126" t="s">
        <v>1</v>
      </c>
      <c r="X790" s="126"/>
      <c r="Y790" s="126"/>
      <c r="Z790" s="126"/>
      <c r="AA790" s="126"/>
      <c r="AB790" s="37"/>
      <c r="AC790" s="126"/>
      <c r="AD790" s="126"/>
      <c r="AE790" s="37"/>
      <c r="AF790" s="126"/>
      <c r="AG790" s="126"/>
      <c r="AH790" s="37"/>
      <c r="AI790" s="37" t="s">
        <v>3634</v>
      </c>
    </row>
    <row r="791" spans="1:35" s="19" customFormat="1" ht="76.5" customHeight="1">
      <c r="A791" s="87" t="s">
        <v>3505</v>
      </c>
      <c r="B791" s="153" t="s">
        <v>3381</v>
      </c>
      <c r="C791" s="153" t="s">
        <v>97</v>
      </c>
      <c r="D791" s="153" t="s">
        <v>97</v>
      </c>
      <c r="E791" s="170" t="s">
        <v>1925</v>
      </c>
      <c r="F791" s="156"/>
      <c r="G791" s="156"/>
      <c r="H791" s="167" t="s">
        <v>3513</v>
      </c>
      <c r="I791" s="37" t="s">
        <v>1846</v>
      </c>
      <c r="J791" s="37" t="s">
        <v>3638</v>
      </c>
      <c r="K791" s="37" t="s">
        <v>1844</v>
      </c>
      <c r="L791" s="37" t="s">
        <v>2134</v>
      </c>
      <c r="M791" s="37" t="s">
        <v>5</v>
      </c>
      <c r="N791" s="37"/>
      <c r="O791" s="148"/>
      <c r="P791" s="126"/>
      <c r="Q791" s="126"/>
      <c r="R791" s="126"/>
      <c r="S791" s="126"/>
      <c r="T791" s="37"/>
      <c r="U791" s="126"/>
      <c r="V791" s="126"/>
      <c r="W791" s="126"/>
      <c r="X791" s="126" t="s">
        <v>3413</v>
      </c>
      <c r="Y791" s="126"/>
      <c r="Z791" s="126"/>
      <c r="AA791" s="126"/>
      <c r="AB791" s="37"/>
      <c r="AC791" s="126"/>
      <c r="AD791" s="126" t="s">
        <v>3578</v>
      </c>
      <c r="AE791" s="37"/>
      <c r="AF791" s="126"/>
      <c r="AG791" s="126"/>
      <c r="AH791" s="37"/>
      <c r="AI791" s="37" t="s">
        <v>3634</v>
      </c>
    </row>
    <row r="792" spans="1:35" s="19" customFormat="1" ht="76.5" customHeight="1">
      <c r="A792" s="87" t="s">
        <v>3506</v>
      </c>
      <c r="B792" s="153" t="s">
        <v>3282</v>
      </c>
      <c r="C792" s="153" t="s">
        <v>3516</v>
      </c>
      <c r="D792" s="153" t="s">
        <v>2300</v>
      </c>
      <c r="E792" s="170" t="s">
        <v>149</v>
      </c>
      <c r="F792" s="156"/>
      <c r="G792" s="156"/>
      <c r="H792" s="167" t="s">
        <v>3283</v>
      </c>
      <c r="I792" s="37" t="s">
        <v>1858</v>
      </c>
      <c r="J792" s="37" t="s">
        <v>1859</v>
      </c>
      <c r="K792" s="37" t="s">
        <v>1844</v>
      </c>
      <c r="L792" s="37" t="s">
        <v>1850</v>
      </c>
      <c r="M792" s="37" t="s">
        <v>323</v>
      </c>
      <c r="N792" s="37"/>
      <c r="O792" s="148"/>
      <c r="P792" s="126"/>
      <c r="Q792" s="126"/>
      <c r="R792" s="126"/>
      <c r="S792" s="126"/>
      <c r="T792" s="37"/>
      <c r="U792" s="126"/>
      <c r="V792" s="126"/>
      <c r="W792" s="126"/>
      <c r="X792" s="126"/>
      <c r="Y792" s="126"/>
      <c r="Z792" s="126" t="s">
        <v>3981</v>
      </c>
      <c r="AA792" s="126" t="s">
        <v>3770</v>
      </c>
      <c r="AB792" s="37"/>
      <c r="AC792" s="126"/>
      <c r="AD792" s="126"/>
      <c r="AE792" s="37"/>
      <c r="AF792" s="126"/>
      <c r="AG792" s="126"/>
      <c r="AH792" s="37"/>
      <c r="AI792" s="37" t="s">
        <v>3634</v>
      </c>
    </row>
    <row r="793" spans="1:35" s="19" customFormat="1" ht="76.5" customHeight="1">
      <c r="A793" s="87" t="s">
        <v>3507</v>
      </c>
      <c r="B793" s="153" t="s">
        <v>3645</v>
      </c>
      <c r="C793" s="153" t="s">
        <v>97</v>
      </c>
      <c r="D793" s="153" t="s">
        <v>97</v>
      </c>
      <c r="E793" s="170" t="s">
        <v>3646</v>
      </c>
      <c r="F793" s="156"/>
      <c r="G793" s="156"/>
      <c r="H793" s="167" t="s">
        <v>3647</v>
      </c>
      <c r="I793" s="37" t="s">
        <v>1893</v>
      </c>
      <c r="J793" s="37" t="s">
        <v>3638</v>
      </c>
      <c r="K793" s="37" t="s">
        <v>1844</v>
      </c>
      <c r="L793" s="37" t="s">
        <v>1850</v>
      </c>
      <c r="M793" s="37" t="s">
        <v>5</v>
      </c>
      <c r="N793" s="37"/>
      <c r="O793" s="148"/>
      <c r="P793" s="126"/>
      <c r="Q793" s="126"/>
      <c r="R793" s="126"/>
      <c r="S793" s="126"/>
      <c r="T793" s="37"/>
      <c r="U793" s="126"/>
      <c r="V793" s="126"/>
      <c r="W793" s="126"/>
      <c r="X793" s="126"/>
      <c r="Y793" s="126"/>
      <c r="Z793" s="126"/>
      <c r="AA793" s="126"/>
      <c r="AB793" s="37"/>
      <c r="AC793" s="126"/>
      <c r="AD793" s="126"/>
      <c r="AE793" s="37"/>
      <c r="AF793" s="126"/>
      <c r="AG793" s="126"/>
      <c r="AH793" s="37"/>
      <c r="AI793" s="37" t="s">
        <v>3634</v>
      </c>
    </row>
    <row r="794" spans="1:35" s="19" customFormat="1" ht="76.5" customHeight="1">
      <c r="A794" s="87" t="s">
        <v>3508</v>
      </c>
      <c r="B794" s="153" t="s">
        <v>3747</v>
      </c>
      <c r="C794" s="153" t="s">
        <v>97</v>
      </c>
      <c r="D794" s="153" t="s">
        <v>97</v>
      </c>
      <c r="E794" s="170" t="s">
        <v>1925</v>
      </c>
      <c r="F794" s="156"/>
      <c r="G794" s="156"/>
      <c r="H794" s="167" t="s">
        <v>3514</v>
      </c>
      <c r="I794" s="37" t="s">
        <v>2905</v>
      </c>
      <c r="J794" s="37" t="s">
        <v>97</v>
      </c>
      <c r="K794" s="37" t="s">
        <v>1844</v>
      </c>
      <c r="L794" s="37" t="s">
        <v>1845</v>
      </c>
      <c r="M794" s="37" t="s">
        <v>5</v>
      </c>
      <c r="N794" s="37"/>
      <c r="O794" s="148"/>
      <c r="P794" s="126"/>
      <c r="Q794" s="126" t="s">
        <v>2997</v>
      </c>
      <c r="R794" s="126"/>
      <c r="S794" s="126"/>
      <c r="T794" s="37"/>
      <c r="U794" s="126"/>
      <c r="V794" s="126"/>
      <c r="W794" s="126"/>
      <c r="X794" s="126"/>
      <c r="Y794" s="126"/>
      <c r="Z794" s="126"/>
      <c r="AA794" s="126"/>
      <c r="AB794" s="37"/>
      <c r="AC794" s="126" t="s">
        <v>3416</v>
      </c>
      <c r="AD794" s="126" t="s">
        <v>3760</v>
      </c>
      <c r="AE794" s="37" t="s">
        <v>3854</v>
      </c>
      <c r="AF794" s="126"/>
      <c r="AG794" s="126"/>
      <c r="AH794" s="37" t="s">
        <v>1</v>
      </c>
      <c r="AI794" s="37" t="s">
        <v>3634</v>
      </c>
    </row>
    <row r="795" spans="1:35" s="19" customFormat="1" ht="76.5" customHeight="1">
      <c r="A795" s="87" t="s">
        <v>3509</v>
      </c>
      <c r="B795" s="153" t="s">
        <v>3520</v>
      </c>
      <c r="C795" s="153" t="s">
        <v>97</v>
      </c>
      <c r="D795" s="153" t="s">
        <v>97</v>
      </c>
      <c r="E795" s="170" t="s">
        <v>1925</v>
      </c>
      <c r="F795" s="156"/>
      <c r="G795" s="156"/>
      <c r="H795" s="167" t="s">
        <v>3549</v>
      </c>
      <c r="I795" s="37" t="s">
        <v>2905</v>
      </c>
      <c r="J795" s="37" t="s">
        <v>97</v>
      </c>
      <c r="K795" s="37" t="s">
        <v>1844</v>
      </c>
      <c r="L795" s="37" t="s">
        <v>2334</v>
      </c>
      <c r="M795" s="37" t="s">
        <v>5</v>
      </c>
      <c r="N795" s="37"/>
      <c r="O795" s="148"/>
      <c r="P795" s="126"/>
      <c r="Q795" s="126" t="s">
        <v>1</v>
      </c>
      <c r="R795" s="126"/>
      <c r="S795" s="126"/>
      <c r="T795" s="37"/>
      <c r="U795" s="126"/>
      <c r="V795" s="126"/>
      <c r="W795" s="126"/>
      <c r="X795" s="126"/>
      <c r="Y795" s="126"/>
      <c r="Z795" s="126"/>
      <c r="AA795" s="126"/>
      <c r="AB795" s="37"/>
      <c r="AC795" s="126" t="s">
        <v>1</v>
      </c>
      <c r="AD795" s="126" t="s">
        <v>3982</v>
      </c>
      <c r="AE795" s="37" t="s">
        <v>3854</v>
      </c>
      <c r="AF795" s="126" t="s">
        <v>3756</v>
      </c>
      <c r="AG795" s="126" t="s">
        <v>3757</v>
      </c>
      <c r="AH795" s="37" t="s">
        <v>1</v>
      </c>
      <c r="AI795" s="37" t="s">
        <v>3634</v>
      </c>
    </row>
    <row r="796" spans="1:35" s="19" customFormat="1" ht="76.5" customHeight="1">
      <c r="A796" s="87" t="s">
        <v>3510</v>
      </c>
      <c r="B796" s="153" t="s">
        <v>3280</v>
      </c>
      <c r="C796" s="153" t="s">
        <v>3281</v>
      </c>
      <c r="D796" s="153" t="s">
        <v>2300</v>
      </c>
      <c r="E796" s="170" t="s">
        <v>1616</v>
      </c>
      <c r="F796" s="156"/>
      <c r="G796" s="156"/>
      <c r="H796" s="167" t="s">
        <v>1740</v>
      </c>
      <c r="I796" s="37" t="s">
        <v>1874</v>
      </c>
      <c r="J796" s="37" t="s">
        <v>1859</v>
      </c>
      <c r="K796" s="37" t="s">
        <v>1849</v>
      </c>
      <c r="L796" s="37" t="s">
        <v>1850</v>
      </c>
      <c r="M796" s="37" t="s">
        <v>5</v>
      </c>
      <c r="N796" s="37"/>
      <c r="O796" s="148"/>
      <c r="P796" s="126"/>
      <c r="Q796" s="126"/>
      <c r="R796" s="126"/>
      <c r="S796" s="126"/>
      <c r="T796" s="37"/>
      <c r="U796" s="126"/>
      <c r="V796" s="126"/>
      <c r="W796" s="126"/>
      <c r="X796" s="126"/>
      <c r="Y796" s="126"/>
      <c r="Z796" s="126"/>
      <c r="AA796" s="126"/>
      <c r="AB796" s="37"/>
      <c r="AC796" s="126"/>
      <c r="AD796" s="126"/>
      <c r="AE796" s="37"/>
      <c r="AF796" s="126"/>
      <c r="AG796" s="126"/>
      <c r="AH796" s="37"/>
      <c r="AI796" s="37" t="s">
        <v>3634</v>
      </c>
    </row>
    <row r="797" spans="1:35" s="19" customFormat="1" ht="76.5" customHeight="1">
      <c r="A797" s="87" t="s">
        <v>3511</v>
      </c>
      <c r="B797" s="153" t="s">
        <v>3491</v>
      </c>
      <c r="C797" s="153" t="s">
        <v>97</v>
      </c>
      <c r="D797" s="153" t="s">
        <v>97</v>
      </c>
      <c r="E797" s="170" t="s">
        <v>1925</v>
      </c>
      <c r="F797" s="156"/>
      <c r="G797" s="156"/>
      <c r="H797" s="167" t="s">
        <v>3329</v>
      </c>
      <c r="I797" s="37" t="s">
        <v>1874</v>
      </c>
      <c r="J797" s="37" t="s">
        <v>1862</v>
      </c>
      <c r="K797" s="37" t="s">
        <v>1849</v>
      </c>
      <c r="L797" s="37" t="s">
        <v>2298</v>
      </c>
      <c r="M797" s="37" t="s">
        <v>5</v>
      </c>
      <c r="N797" s="37"/>
      <c r="O797" s="148"/>
      <c r="P797" s="126"/>
      <c r="Q797" s="126"/>
      <c r="R797" s="126"/>
      <c r="S797" s="126"/>
      <c r="T797" s="37"/>
      <c r="U797" s="126"/>
      <c r="V797" s="126"/>
      <c r="W797" s="126"/>
      <c r="X797" s="126"/>
      <c r="Y797" s="126"/>
      <c r="Z797" s="126"/>
      <c r="AA797" s="126"/>
      <c r="AB797" s="37"/>
      <c r="AC797" s="126"/>
      <c r="AD797" s="126"/>
      <c r="AE797" s="37"/>
      <c r="AF797" s="126"/>
      <c r="AG797" s="126"/>
      <c r="AH797" s="37"/>
      <c r="AI797" s="37" t="s">
        <v>3634</v>
      </c>
    </row>
    <row r="798" spans="1:35" s="19" customFormat="1" ht="76.5" customHeight="1">
      <c r="A798" s="87" t="s">
        <v>403</v>
      </c>
      <c r="B798" s="153" t="s">
        <v>3536</v>
      </c>
      <c r="C798" s="153" t="s">
        <v>3537</v>
      </c>
      <c r="D798" s="155" t="s">
        <v>2300</v>
      </c>
      <c r="E798" s="170" t="s">
        <v>3538</v>
      </c>
      <c r="F798" s="159"/>
      <c r="G798" s="159"/>
      <c r="H798" s="167" t="s">
        <v>3539</v>
      </c>
      <c r="I798" s="37" t="s">
        <v>1858</v>
      </c>
      <c r="J798" s="37" t="s">
        <v>1852</v>
      </c>
      <c r="K798" s="37" t="s">
        <v>1849</v>
      </c>
      <c r="L798" s="37" t="s">
        <v>1850</v>
      </c>
      <c r="M798" s="37" t="s">
        <v>5</v>
      </c>
      <c r="N798" s="37"/>
      <c r="O798" s="148"/>
      <c r="P798" s="126"/>
      <c r="Q798" s="126"/>
      <c r="R798" s="126"/>
      <c r="S798" s="126"/>
      <c r="T798" s="126"/>
      <c r="U798" s="126"/>
      <c r="V798" s="126"/>
      <c r="W798" s="126"/>
      <c r="X798" s="126" t="s">
        <v>2358</v>
      </c>
      <c r="Y798" s="126"/>
      <c r="Z798" s="126"/>
      <c r="AA798" s="126"/>
      <c r="AB798" s="126"/>
      <c r="AC798" s="126"/>
      <c r="AD798" s="126"/>
      <c r="AE798" s="126"/>
      <c r="AF798" s="126"/>
      <c r="AG798" s="126"/>
      <c r="AH798" s="126"/>
      <c r="AI798" s="126" t="s">
        <v>3634</v>
      </c>
    </row>
    <row r="799" spans="1:35" s="19" customFormat="1" ht="76.5" customHeight="1">
      <c r="A799" s="87" t="s">
        <v>3774</v>
      </c>
      <c r="B799" s="153" t="s">
        <v>3526</v>
      </c>
      <c r="C799" s="153" t="s">
        <v>3527</v>
      </c>
      <c r="D799" s="153" t="s">
        <v>2300</v>
      </c>
      <c r="E799" s="170" t="s">
        <v>1616</v>
      </c>
      <c r="F799" s="156"/>
      <c r="G799" s="156"/>
      <c r="H799" s="167" t="s">
        <v>3528</v>
      </c>
      <c r="I799" s="37" t="s">
        <v>97</v>
      </c>
      <c r="J799" s="37" t="s">
        <v>97</v>
      </c>
      <c r="K799" s="37" t="s">
        <v>1868</v>
      </c>
      <c r="L799" s="37" t="s">
        <v>1882</v>
      </c>
      <c r="M799" s="37" t="s">
        <v>5</v>
      </c>
      <c r="N799" s="37"/>
      <c r="O799" s="148"/>
      <c r="P799" s="126"/>
      <c r="Q799" s="126"/>
      <c r="R799" s="126"/>
      <c r="S799" s="126"/>
      <c r="T799" s="37"/>
      <c r="U799" s="126"/>
      <c r="V799" s="126"/>
      <c r="W799" s="126"/>
      <c r="X799" s="126"/>
      <c r="Y799" s="126" t="s">
        <v>1</v>
      </c>
      <c r="Z799" s="126"/>
      <c r="AA799" s="126"/>
      <c r="AB799" s="37"/>
      <c r="AC799" s="126"/>
      <c r="AD799" s="126"/>
      <c r="AE799" s="37"/>
      <c r="AF799" s="126"/>
      <c r="AG799" s="126"/>
      <c r="AH799" s="37"/>
      <c r="AI799" s="37" t="s">
        <v>3634</v>
      </c>
    </row>
    <row r="800" spans="1:35" s="19" customFormat="1" ht="76.5" customHeight="1">
      <c r="A800" s="87" t="s">
        <v>3775</v>
      </c>
      <c r="B800" s="153" t="s">
        <v>3529</v>
      </c>
      <c r="C800" s="153" t="s">
        <v>3530</v>
      </c>
      <c r="D800" s="153" t="s">
        <v>2300</v>
      </c>
      <c r="E800" s="170" t="s">
        <v>133</v>
      </c>
      <c r="F800" s="156"/>
      <c r="G800" s="156"/>
      <c r="H800" s="167" t="s">
        <v>3531</v>
      </c>
      <c r="I800" s="37" t="s">
        <v>1858</v>
      </c>
      <c r="J800" s="37" t="s">
        <v>1848</v>
      </c>
      <c r="K800" s="37" t="s">
        <v>2413</v>
      </c>
      <c r="L800" s="37" t="s">
        <v>1850</v>
      </c>
      <c r="M800" s="37" t="s">
        <v>323</v>
      </c>
      <c r="N800" s="37"/>
      <c r="O800" s="148"/>
      <c r="P800" s="126"/>
      <c r="Q800" s="126"/>
      <c r="R800" s="126"/>
      <c r="S800" s="126"/>
      <c r="T800" s="37"/>
      <c r="U800" s="126"/>
      <c r="V800" s="126"/>
      <c r="W800" s="126"/>
      <c r="X800" s="126" t="s">
        <v>2397</v>
      </c>
      <c r="Y800" s="126"/>
      <c r="Z800" s="126"/>
      <c r="AA800" s="126"/>
      <c r="AB800" s="37"/>
      <c r="AC800" s="126"/>
      <c r="AD800" s="126"/>
      <c r="AE800" s="37"/>
      <c r="AF800" s="126"/>
      <c r="AG800" s="126"/>
      <c r="AH800" s="37"/>
      <c r="AI800" s="37" t="s">
        <v>3634</v>
      </c>
    </row>
    <row r="801" spans="1:35" s="19" customFormat="1" ht="76.5" customHeight="1">
      <c r="A801" s="87" t="s">
        <v>3776</v>
      </c>
      <c r="B801" s="153" t="s">
        <v>3524</v>
      </c>
      <c r="C801" s="153" t="s">
        <v>3525</v>
      </c>
      <c r="D801" s="153" t="s">
        <v>2300</v>
      </c>
      <c r="E801" s="170" t="s">
        <v>1923</v>
      </c>
      <c r="F801" s="156"/>
      <c r="G801" s="156"/>
      <c r="H801" s="167" t="s">
        <v>3983</v>
      </c>
      <c r="I801" s="37" t="s">
        <v>1846</v>
      </c>
      <c r="J801" s="37" t="s">
        <v>1843</v>
      </c>
      <c r="K801" s="37" t="s">
        <v>1844</v>
      </c>
      <c r="L801" s="37" t="s">
        <v>1882</v>
      </c>
      <c r="M801" s="37" t="s">
        <v>323</v>
      </c>
      <c r="N801" s="37"/>
      <c r="O801" s="148"/>
      <c r="P801" s="126"/>
      <c r="Q801" s="126"/>
      <c r="R801" s="126"/>
      <c r="S801" s="126"/>
      <c r="T801" s="37"/>
      <c r="U801" s="126"/>
      <c r="V801" s="126"/>
      <c r="W801" s="126"/>
      <c r="X801" s="126" t="s">
        <v>2389</v>
      </c>
      <c r="Y801" s="126"/>
      <c r="Z801" s="126"/>
      <c r="AA801" s="126"/>
      <c r="AB801" s="37"/>
      <c r="AC801" s="126"/>
      <c r="AD801" s="126"/>
      <c r="AE801" s="37"/>
      <c r="AF801" s="126"/>
      <c r="AG801" s="126"/>
      <c r="AH801" s="37"/>
      <c r="AI801" s="37" t="s">
        <v>1</v>
      </c>
    </row>
    <row r="802" spans="1:35" s="19" customFormat="1" ht="76.5" customHeight="1">
      <c r="A802" s="87" t="s">
        <v>3777</v>
      </c>
      <c r="B802" s="153" t="s">
        <v>3658</v>
      </c>
      <c r="C802" s="153" t="s">
        <v>3532</v>
      </c>
      <c r="D802" s="153" t="s">
        <v>2300</v>
      </c>
      <c r="E802" s="170" t="s">
        <v>1616</v>
      </c>
      <c r="F802" s="156"/>
      <c r="G802" s="156"/>
      <c r="H802" s="167" t="s">
        <v>3533</v>
      </c>
      <c r="I802" s="37" t="s">
        <v>1871</v>
      </c>
      <c r="J802" s="37" t="s">
        <v>97</v>
      </c>
      <c r="K802" s="37" t="s">
        <v>1847</v>
      </c>
      <c r="L802" s="37" t="s">
        <v>1854</v>
      </c>
      <c r="M802" s="37" t="s">
        <v>6</v>
      </c>
      <c r="N802" s="37"/>
      <c r="O802" s="148"/>
      <c r="P802" s="126"/>
      <c r="Q802" s="126"/>
      <c r="R802" s="126"/>
      <c r="S802" s="126"/>
      <c r="T802" s="37"/>
      <c r="U802" s="126"/>
      <c r="V802" s="126"/>
      <c r="W802" s="126"/>
      <c r="X802" s="126" t="s">
        <v>2358</v>
      </c>
      <c r="Y802" s="126"/>
      <c r="Z802" s="126"/>
      <c r="AA802" s="126"/>
      <c r="AB802" s="37"/>
      <c r="AC802" s="126"/>
      <c r="AD802" s="126"/>
      <c r="AE802" s="37"/>
      <c r="AF802" s="126"/>
      <c r="AG802" s="126"/>
      <c r="AH802" s="37"/>
      <c r="AI802" s="37" t="s">
        <v>3634</v>
      </c>
    </row>
    <row r="803" spans="1:35" s="19" customFormat="1" ht="76.5" customHeight="1">
      <c r="A803" s="87" t="s">
        <v>3778</v>
      </c>
      <c r="B803" s="153" t="s">
        <v>3543</v>
      </c>
      <c r="C803" s="153" t="s">
        <v>3544</v>
      </c>
      <c r="D803" s="153" t="s">
        <v>2300</v>
      </c>
      <c r="E803" s="170" t="s">
        <v>1616</v>
      </c>
      <c r="F803" s="156"/>
      <c r="G803" s="156"/>
      <c r="H803" s="167" t="s">
        <v>3545</v>
      </c>
      <c r="I803" s="37" t="s">
        <v>1858</v>
      </c>
      <c r="J803" s="37" t="s">
        <v>1852</v>
      </c>
      <c r="K803" s="37" t="s">
        <v>1849</v>
      </c>
      <c r="L803" s="37" t="s">
        <v>1850</v>
      </c>
      <c r="M803" s="37" t="s">
        <v>5</v>
      </c>
      <c r="N803" s="37"/>
      <c r="O803" s="148"/>
      <c r="P803" s="126"/>
      <c r="Q803" s="126"/>
      <c r="R803" s="126"/>
      <c r="S803" s="126"/>
      <c r="T803" s="37"/>
      <c r="U803" s="126"/>
      <c r="V803" s="126"/>
      <c r="W803" s="126"/>
      <c r="X803" s="126" t="s">
        <v>2358</v>
      </c>
      <c r="Y803" s="126"/>
      <c r="Z803" s="126"/>
      <c r="AA803" s="126"/>
      <c r="AB803" s="37"/>
      <c r="AC803" s="126"/>
      <c r="AD803" s="126"/>
      <c r="AE803" s="37"/>
      <c r="AF803" s="126"/>
      <c r="AG803" s="126"/>
      <c r="AH803" s="88"/>
      <c r="AI803" s="88" t="s">
        <v>3634</v>
      </c>
    </row>
    <row r="804" spans="1:35" s="19" customFormat="1" ht="76.5" customHeight="1">
      <c r="A804" s="87" t="s">
        <v>3779</v>
      </c>
      <c r="B804" s="153" t="s">
        <v>3712</v>
      </c>
      <c r="C804" s="153" t="s">
        <v>97</v>
      </c>
      <c r="D804" s="153" t="s">
        <v>97</v>
      </c>
      <c r="E804" s="170" t="s">
        <v>1616</v>
      </c>
      <c r="F804" s="156"/>
      <c r="G804" s="156"/>
      <c r="H804" s="167" t="s">
        <v>3570</v>
      </c>
      <c r="I804" s="37" t="s">
        <v>1858</v>
      </c>
      <c r="J804" s="37" t="s">
        <v>1852</v>
      </c>
      <c r="K804" s="37" t="s">
        <v>1847</v>
      </c>
      <c r="L804" s="37" t="s">
        <v>1882</v>
      </c>
      <c r="M804" s="37" t="s">
        <v>6</v>
      </c>
      <c r="N804" s="37"/>
      <c r="O804" s="148"/>
      <c r="P804" s="126"/>
      <c r="Q804" s="126"/>
      <c r="R804" s="126"/>
      <c r="S804" s="126"/>
      <c r="T804" s="37"/>
      <c r="U804" s="126"/>
      <c r="V804" s="126"/>
      <c r="W804" s="126"/>
      <c r="X804" s="126" t="s">
        <v>2358</v>
      </c>
      <c r="Y804" s="126"/>
      <c r="Z804" s="126"/>
      <c r="AA804" s="126"/>
      <c r="AB804" s="37"/>
      <c r="AC804" s="126"/>
      <c r="AD804" s="126"/>
      <c r="AE804" s="37"/>
      <c r="AF804" s="126"/>
      <c r="AG804" s="126"/>
      <c r="AH804" s="37"/>
      <c r="AI804" s="37" t="s">
        <v>3634</v>
      </c>
    </row>
    <row r="805" spans="1:35" s="19" customFormat="1" ht="76.5" customHeight="1">
      <c r="A805" s="87" t="s">
        <v>3780</v>
      </c>
      <c r="B805" s="153" t="s">
        <v>3571</v>
      </c>
      <c r="C805" s="153" t="s">
        <v>3534</v>
      </c>
      <c r="D805" s="153" t="s">
        <v>2301</v>
      </c>
      <c r="E805" s="170" t="s">
        <v>1652</v>
      </c>
      <c r="F805" s="156"/>
      <c r="G805" s="156"/>
      <c r="H805" s="167" t="s">
        <v>3535</v>
      </c>
      <c r="I805" s="37" t="s">
        <v>2899</v>
      </c>
      <c r="J805" s="37" t="s">
        <v>1855</v>
      </c>
      <c r="K805" s="37" t="s">
        <v>1849</v>
      </c>
      <c r="L805" s="37" t="s">
        <v>1850</v>
      </c>
      <c r="M805" s="37" t="s">
        <v>3226</v>
      </c>
      <c r="N805" s="37"/>
      <c r="O805" s="148"/>
      <c r="P805" s="126"/>
      <c r="Q805" s="126"/>
      <c r="R805" s="126"/>
      <c r="S805" s="126"/>
      <c r="T805" s="37"/>
      <c r="U805" s="126"/>
      <c r="V805" s="126"/>
      <c r="W805" s="126"/>
      <c r="X805" s="126" t="s">
        <v>2341</v>
      </c>
      <c r="Y805" s="126"/>
      <c r="Z805" s="126"/>
      <c r="AA805" s="126"/>
      <c r="AB805" s="37"/>
      <c r="AC805" s="126"/>
      <c r="AD805" s="126"/>
      <c r="AE805" s="37"/>
      <c r="AF805" s="126"/>
      <c r="AG805" s="126"/>
      <c r="AH805" s="37"/>
      <c r="AI805" s="37" t="s">
        <v>3634</v>
      </c>
    </row>
    <row r="806" spans="1:35" s="19" customFormat="1" ht="76.5" customHeight="1">
      <c r="A806" s="87" t="s">
        <v>3584</v>
      </c>
      <c r="B806" s="153" t="s">
        <v>3550</v>
      </c>
      <c r="C806" s="153" t="s">
        <v>3697</v>
      </c>
      <c r="D806" s="153" t="s">
        <v>97</v>
      </c>
      <c r="E806" s="170" t="s">
        <v>1616</v>
      </c>
      <c r="F806" s="156" t="s">
        <v>3551</v>
      </c>
      <c r="G806" s="156"/>
      <c r="H806" s="167" t="s">
        <v>3552</v>
      </c>
      <c r="I806" s="37" t="s">
        <v>1858</v>
      </c>
      <c r="J806" s="37" t="s">
        <v>1859</v>
      </c>
      <c r="K806" s="37" t="s">
        <v>1849</v>
      </c>
      <c r="L806" s="37" t="s">
        <v>1854</v>
      </c>
      <c r="M806" s="37" t="s">
        <v>1717</v>
      </c>
      <c r="N806" s="37"/>
      <c r="O806" s="148"/>
      <c r="P806" s="126"/>
      <c r="Q806" s="126"/>
      <c r="R806" s="126"/>
      <c r="S806" s="126"/>
      <c r="T806" s="37"/>
      <c r="U806" s="126"/>
      <c r="V806" s="126" t="s">
        <v>1</v>
      </c>
      <c r="W806" s="126" t="s">
        <v>1</v>
      </c>
      <c r="X806" s="126"/>
      <c r="Y806" s="126"/>
      <c r="Z806" s="126"/>
      <c r="AA806" s="126"/>
      <c r="AB806" s="37"/>
      <c r="AC806" s="126"/>
      <c r="AD806" s="126"/>
      <c r="AE806" s="37"/>
      <c r="AF806" s="126"/>
      <c r="AG806" s="126"/>
      <c r="AH806" s="37"/>
      <c r="AI806" s="37" t="s">
        <v>3634</v>
      </c>
    </row>
    <row r="807" spans="1:35" s="19" customFormat="1" ht="76.5" customHeight="1">
      <c r="A807" s="87" t="s">
        <v>404</v>
      </c>
      <c r="B807" s="153" t="s">
        <v>3577</v>
      </c>
      <c r="C807" s="153" t="s">
        <v>3546</v>
      </c>
      <c r="D807" s="153" t="s">
        <v>2300</v>
      </c>
      <c r="E807" s="170" t="s">
        <v>1616</v>
      </c>
      <c r="F807" s="156" t="s">
        <v>3547</v>
      </c>
      <c r="G807" s="156"/>
      <c r="H807" s="167" t="s">
        <v>3548</v>
      </c>
      <c r="I807" s="37" t="s">
        <v>1858</v>
      </c>
      <c r="J807" s="37" t="s">
        <v>1855</v>
      </c>
      <c r="K807" s="37" t="s">
        <v>1849</v>
      </c>
      <c r="L807" s="37" t="s">
        <v>1854</v>
      </c>
      <c r="M807" s="37" t="s">
        <v>5</v>
      </c>
      <c r="N807" s="37"/>
      <c r="O807" s="148"/>
      <c r="P807" s="126"/>
      <c r="Q807" s="126"/>
      <c r="R807" s="126"/>
      <c r="S807" s="126"/>
      <c r="T807" s="37"/>
      <c r="U807" s="126"/>
      <c r="V807" s="126"/>
      <c r="W807" s="126" t="s">
        <v>1</v>
      </c>
      <c r="X807" s="126" t="s">
        <v>2341</v>
      </c>
      <c r="Y807" s="126"/>
      <c r="Z807" s="126"/>
      <c r="AA807" s="126"/>
      <c r="AB807" s="37"/>
      <c r="AC807" s="126"/>
      <c r="AD807" s="126"/>
      <c r="AE807" s="37"/>
      <c r="AF807" s="126"/>
      <c r="AG807" s="126"/>
      <c r="AH807" s="37"/>
      <c r="AI807" s="37" t="s">
        <v>3634</v>
      </c>
    </row>
    <row r="808" spans="1:35" s="19" customFormat="1" ht="76.5" customHeight="1">
      <c r="A808" s="87" t="s">
        <v>405</v>
      </c>
      <c r="B808" s="153" t="s">
        <v>3556</v>
      </c>
      <c r="C808" s="153" t="s">
        <v>97</v>
      </c>
      <c r="D808" s="153" t="s">
        <v>97</v>
      </c>
      <c r="E808" s="170" t="s">
        <v>3269</v>
      </c>
      <c r="F808" s="156"/>
      <c r="G808" s="156"/>
      <c r="H808" s="167" t="s">
        <v>3984</v>
      </c>
      <c r="I808" s="37" t="s">
        <v>2905</v>
      </c>
      <c r="J808" s="37" t="s">
        <v>2986</v>
      </c>
      <c r="K808" s="37" t="s">
        <v>1844</v>
      </c>
      <c r="L808" s="37" t="s">
        <v>1845</v>
      </c>
      <c r="M808" s="37" t="s">
        <v>5</v>
      </c>
      <c r="N808" s="37"/>
      <c r="O808" s="148"/>
      <c r="P808" s="126"/>
      <c r="Q808" s="126" t="s">
        <v>1</v>
      </c>
      <c r="R808" s="126"/>
      <c r="S808" s="126"/>
      <c r="T808" s="37"/>
      <c r="U808" s="126"/>
      <c r="V808" s="126"/>
      <c r="W808" s="126"/>
      <c r="X808" s="126"/>
      <c r="Y808" s="126"/>
      <c r="Z808" s="126"/>
      <c r="AA808" s="126"/>
      <c r="AB808" s="37"/>
      <c r="AC808" s="126"/>
      <c r="AD808" s="126"/>
      <c r="AE808" s="37"/>
      <c r="AF808" s="126"/>
      <c r="AG808" s="126"/>
      <c r="AH808" s="37"/>
      <c r="AI808" s="37" t="s">
        <v>3634</v>
      </c>
    </row>
    <row r="809" spans="1:35" s="19" customFormat="1" ht="76.5" customHeight="1">
      <c r="A809" s="87" t="s">
        <v>406</v>
      </c>
      <c r="B809" s="153" t="s">
        <v>3582</v>
      </c>
      <c r="C809" s="153" t="s">
        <v>97</v>
      </c>
      <c r="D809" s="155" t="s">
        <v>97</v>
      </c>
      <c r="E809" s="170" t="s">
        <v>577</v>
      </c>
      <c r="F809" s="159"/>
      <c r="G809" s="159"/>
      <c r="H809" s="167" t="s">
        <v>3583</v>
      </c>
      <c r="I809" s="37" t="s">
        <v>1874</v>
      </c>
      <c r="J809" s="37" t="s">
        <v>1859</v>
      </c>
      <c r="K809" s="37" t="s">
        <v>1849</v>
      </c>
      <c r="L809" s="37" t="s">
        <v>1850</v>
      </c>
      <c r="M809" s="37" t="s">
        <v>5</v>
      </c>
      <c r="N809" s="37"/>
      <c r="O809" s="148"/>
      <c r="P809" s="126"/>
      <c r="Q809" s="126"/>
      <c r="R809" s="126"/>
      <c r="S809" s="126"/>
      <c r="T809" s="126"/>
      <c r="U809" s="126"/>
      <c r="V809" s="126"/>
      <c r="W809" s="126"/>
      <c r="X809" s="126"/>
      <c r="Y809" s="126"/>
      <c r="Z809" s="126"/>
      <c r="AA809" s="126"/>
      <c r="AB809" s="126"/>
      <c r="AC809" s="126"/>
      <c r="AD809" s="126"/>
      <c r="AE809" s="126" t="s">
        <v>1</v>
      </c>
      <c r="AF809" s="126"/>
      <c r="AG809" s="126"/>
      <c r="AH809" s="126"/>
      <c r="AI809" s="126" t="s">
        <v>3634</v>
      </c>
    </row>
    <row r="810" spans="1:35" s="19" customFormat="1" ht="76.5" customHeight="1">
      <c r="A810" s="87" t="s">
        <v>407</v>
      </c>
      <c r="B810" s="153" t="s">
        <v>3492</v>
      </c>
      <c r="C810" s="153" t="s">
        <v>97</v>
      </c>
      <c r="D810" s="153" t="s">
        <v>97</v>
      </c>
      <c r="E810" s="170" t="s">
        <v>1881</v>
      </c>
      <c r="F810" s="156"/>
      <c r="G810" s="156"/>
      <c r="H810" s="167" t="s">
        <v>3985</v>
      </c>
      <c r="I810" s="37" t="s">
        <v>3686</v>
      </c>
      <c r="J810" s="37" t="s">
        <v>97</v>
      </c>
      <c r="K810" s="37" t="s">
        <v>1861</v>
      </c>
      <c r="L810" s="37" t="s">
        <v>1882</v>
      </c>
      <c r="M810" s="37" t="s">
        <v>1717</v>
      </c>
      <c r="N810" s="37"/>
      <c r="O810" s="148"/>
      <c r="P810" s="126"/>
      <c r="Q810" s="126"/>
      <c r="R810" s="126"/>
      <c r="S810" s="126"/>
      <c r="T810" s="37"/>
      <c r="U810" s="126"/>
      <c r="V810" s="126"/>
      <c r="W810" s="126"/>
      <c r="X810" s="126"/>
      <c r="Y810" s="126"/>
      <c r="Z810" s="126"/>
      <c r="AA810" s="126"/>
      <c r="AB810" s="37"/>
      <c r="AC810" s="126"/>
      <c r="AD810" s="126"/>
      <c r="AE810" s="37"/>
      <c r="AF810" s="126" t="s">
        <v>1</v>
      </c>
      <c r="AG810" s="126"/>
      <c r="AH810" s="37"/>
      <c r="AI810" s="37" t="s">
        <v>3634</v>
      </c>
    </row>
    <row r="811" spans="1:35" s="19" customFormat="1" ht="76.5" customHeight="1">
      <c r="A811" s="87" t="s">
        <v>408</v>
      </c>
      <c r="B811" s="153" t="s">
        <v>3709</v>
      </c>
      <c r="C811" s="153" t="s">
        <v>97</v>
      </c>
      <c r="D811" s="155" t="s">
        <v>97</v>
      </c>
      <c r="E811" s="170" t="s">
        <v>1924</v>
      </c>
      <c r="F811" s="159"/>
      <c r="G811" s="159"/>
      <c r="H811" s="167" t="s">
        <v>3568</v>
      </c>
      <c r="I811" s="37" t="s">
        <v>1858</v>
      </c>
      <c r="J811" s="37" t="s">
        <v>1869</v>
      </c>
      <c r="K811" s="37" t="s">
        <v>1849</v>
      </c>
      <c r="L811" s="37" t="s">
        <v>2134</v>
      </c>
      <c r="M811" s="37" t="s">
        <v>323</v>
      </c>
      <c r="N811" s="37"/>
      <c r="O811" s="148"/>
      <c r="P811" s="126"/>
      <c r="Q811" s="126" t="s">
        <v>2997</v>
      </c>
      <c r="R811" s="126"/>
      <c r="S811" s="126"/>
      <c r="T811" s="126"/>
      <c r="U811" s="126"/>
      <c r="V811" s="126"/>
      <c r="W811" s="126"/>
      <c r="X811" s="126"/>
      <c r="Y811" s="126"/>
      <c r="Z811" s="126"/>
      <c r="AA811" s="126"/>
      <c r="AB811" s="126"/>
      <c r="AC811" s="126"/>
      <c r="AD811" s="126"/>
      <c r="AE811" s="126"/>
      <c r="AF811" s="126"/>
      <c r="AG811" s="126"/>
      <c r="AH811" s="126"/>
      <c r="AI811" s="126" t="s">
        <v>3634</v>
      </c>
    </row>
    <row r="812" spans="1:35" s="19" customFormat="1" ht="76.5" customHeight="1">
      <c r="A812" s="87" t="s">
        <v>409</v>
      </c>
      <c r="B812" s="153" t="s">
        <v>3540</v>
      </c>
      <c r="C812" s="153" t="s">
        <v>3541</v>
      </c>
      <c r="D812" s="155" t="s">
        <v>2301</v>
      </c>
      <c r="E812" s="170" t="s">
        <v>1616</v>
      </c>
      <c r="F812" s="159"/>
      <c r="G812" s="159"/>
      <c r="H812" s="167" t="s">
        <v>3542</v>
      </c>
      <c r="I812" s="37" t="s">
        <v>1893</v>
      </c>
      <c r="J812" s="37" t="s">
        <v>1857</v>
      </c>
      <c r="K812" s="37" t="s">
        <v>1844</v>
      </c>
      <c r="L812" s="37" t="s">
        <v>1850</v>
      </c>
      <c r="M812" s="37" t="s">
        <v>5</v>
      </c>
      <c r="N812" s="37"/>
      <c r="O812" s="148"/>
      <c r="P812" s="126"/>
      <c r="Q812" s="126"/>
      <c r="R812" s="126"/>
      <c r="S812" s="126"/>
      <c r="T812" s="126"/>
      <c r="U812" s="126"/>
      <c r="V812" s="126"/>
      <c r="W812" s="126"/>
      <c r="X812" s="126"/>
      <c r="Y812" s="126"/>
      <c r="Z812" s="126" t="s">
        <v>1</v>
      </c>
      <c r="AA812" s="126"/>
      <c r="AB812" s="126"/>
      <c r="AC812" s="126"/>
      <c r="AD812" s="126"/>
      <c r="AE812" s="126"/>
      <c r="AF812" s="126"/>
      <c r="AG812" s="126"/>
      <c r="AH812" s="126"/>
      <c r="AI812" s="126" t="s">
        <v>3634</v>
      </c>
    </row>
    <row r="813" spans="1:35" s="19" customFormat="1" ht="76.5" customHeight="1">
      <c r="A813" s="193" t="s">
        <v>332</v>
      </c>
      <c r="B813" s="191" t="s">
        <v>3741</v>
      </c>
      <c r="C813" s="191" t="s">
        <v>3742</v>
      </c>
      <c r="D813" s="191" t="s">
        <v>2300</v>
      </c>
      <c r="E813" s="178" t="s">
        <v>3269</v>
      </c>
      <c r="F813" s="175"/>
      <c r="G813" s="175"/>
      <c r="H813" s="179" t="s">
        <v>3743</v>
      </c>
      <c r="I813" s="126" t="s">
        <v>2905</v>
      </c>
      <c r="J813" s="126" t="s">
        <v>2986</v>
      </c>
      <c r="K813" s="126" t="s">
        <v>1844</v>
      </c>
      <c r="L813" s="37" t="s">
        <v>1845</v>
      </c>
      <c r="M813" s="126" t="s">
        <v>5</v>
      </c>
      <c r="N813" s="126"/>
      <c r="O813" s="148"/>
      <c r="P813" s="126"/>
      <c r="Q813" s="126" t="s">
        <v>1</v>
      </c>
      <c r="R813" s="126"/>
      <c r="S813" s="126"/>
      <c r="T813" s="126"/>
      <c r="U813" s="126"/>
      <c r="V813" s="126"/>
      <c r="W813" s="126"/>
      <c r="X813" s="126"/>
      <c r="Y813" s="126"/>
      <c r="Z813" s="126"/>
      <c r="AA813" s="126"/>
      <c r="AB813" s="126"/>
      <c r="AC813" s="126"/>
      <c r="AD813" s="126"/>
      <c r="AE813" s="126"/>
      <c r="AF813" s="126"/>
      <c r="AG813" s="126"/>
      <c r="AH813" s="126"/>
      <c r="AI813" s="126" t="s">
        <v>3634</v>
      </c>
    </row>
    <row r="814" spans="1:35" s="19" customFormat="1" ht="76.5" customHeight="1">
      <c r="A814" s="87" t="s">
        <v>410</v>
      </c>
      <c r="B814" s="153" t="s">
        <v>3692</v>
      </c>
      <c r="C814" s="153" t="s">
        <v>3693</v>
      </c>
      <c r="D814" s="155" t="s">
        <v>2300</v>
      </c>
      <c r="E814" s="170" t="s">
        <v>1616</v>
      </c>
      <c r="F814" s="159"/>
      <c r="G814" s="159"/>
      <c r="H814" s="167" t="s">
        <v>3694</v>
      </c>
      <c r="I814" s="37" t="s">
        <v>1877</v>
      </c>
      <c r="J814" s="37" t="s">
        <v>1859</v>
      </c>
      <c r="K814" s="37" t="s">
        <v>1849</v>
      </c>
      <c r="L814" s="37" t="s">
        <v>1854</v>
      </c>
      <c r="M814" s="37" t="s">
        <v>5</v>
      </c>
      <c r="N814" s="37"/>
      <c r="O814" s="148"/>
      <c r="P814" s="126"/>
      <c r="Q814" s="126"/>
      <c r="R814" s="126"/>
      <c r="S814" s="126"/>
      <c r="T814" s="37"/>
      <c r="U814" s="126"/>
      <c r="V814" s="126"/>
      <c r="W814" s="126"/>
      <c r="X814" s="126" t="s">
        <v>2341</v>
      </c>
      <c r="Y814" s="126"/>
      <c r="Z814" s="126" t="s">
        <v>1</v>
      </c>
      <c r="AA814" s="126"/>
      <c r="AB814" s="37"/>
      <c r="AC814" s="126"/>
      <c r="AD814" s="126"/>
      <c r="AE814" s="37"/>
      <c r="AF814" s="126"/>
      <c r="AG814" s="126"/>
      <c r="AH814" s="37"/>
      <c r="AI814" s="37" t="s">
        <v>3634</v>
      </c>
    </row>
    <row r="815" spans="1:35" s="19" customFormat="1" ht="76.5" customHeight="1">
      <c r="A815" s="87" t="s">
        <v>411</v>
      </c>
      <c r="B815" s="153" t="s">
        <v>3695</v>
      </c>
      <c r="C815" s="153" t="s">
        <v>97</v>
      </c>
      <c r="D815" s="155" t="s">
        <v>97</v>
      </c>
      <c r="E815" s="170" t="s">
        <v>1616</v>
      </c>
      <c r="F815" s="156"/>
      <c r="G815" s="156"/>
      <c r="H815" s="167" t="s">
        <v>3696</v>
      </c>
      <c r="I815" s="37" t="s">
        <v>1877</v>
      </c>
      <c r="J815" s="37" t="s">
        <v>1859</v>
      </c>
      <c r="K815" s="37" t="s">
        <v>1849</v>
      </c>
      <c r="L815" s="37" t="s">
        <v>1854</v>
      </c>
      <c r="M815" s="37" t="s">
        <v>5</v>
      </c>
      <c r="N815" s="37"/>
      <c r="O815" s="148"/>
      <c r="P815" s="126"/>
      <c r="Q815" s="126"/>
      <c r="R815" s="126"/>
      <c r="S815" s="126"/>
      <c r="T815" s="37"/>
      <c r="U815" s="126"/>
      <c r="V815" s="126"/>
      <c r="W815" s="126"/>
      <c r="X815" s="126"/>
      <c r="Y815" s="126"/>
      <c r="Z815" s="126" t="s">
        <v>1</v>
      </c>
      <c r="AA815" s="126"/>
      <c r="AB815" s="37"/>
      <c r="AC815" s="126"/>
      <c r="AD815" s="126"/>
      <c r="AE815" s="37"/>
      <c r="AF815" s="126"/>
      <c r="AG815" s="126"/>
      <c r="AH815" s="37"/>
      <c r="AI815" s="37" t="s">
        <v>3634</v>
      </c>
    </row>
    <row r="816" spans="1:35" s="19" customFormat="1" ht="76.5" customHeight="1">
      <c r="A816" s="87" t="s">
        <v>412</v>
      </c>
      <c r="B816" s="153" t="s">
        <v>3731</v>
      </c>
      <c r="C816" s="153" t="s">
        <v>97</v>
      </c>
      <c r="D816" s="155" t="s">
        <v>97</v>
      </c>
      <c r="E816" s="170" t="s">
        <v>237</v>
      </c>
      <c r="F816" s="159"/>
      <c r="G816" s="159"/>
      <c r="H816" s="167" t="s">
        <v>3732</v>
      </c>
      <c r="I816" s="37" t="s">
        <v>1858</v>
      </c>
      <c r="J816" s="37" t="s">
        <v>1869</v>
      </c>
      <c r="K816" s="37" t="s">
        <v>1849</v>
      </c>
      <c r="L816" s="37" t="s">
        <v>2134</v>
      </c>
      <c r="M816" s="37" t="s">
        <v>323</v>
      </c>
      <c r="N816" s="37" t="s">
        <v>1</v>
      </c>
      <c r="O816" s="148"/>
      <c r="P816" s="126"/>
      <c r="Q816" s="126"/>
      <c r="R816" s="126"/>
      <c r="S816" s="126"/>
      <c r="T816" s="37"/>
      <c r="U816" s="126"/>
      <c r="V816" s="126"/>
      <c r="W816" s="126"/>
      <c r="X816" s="126"/>
      <c r="Y816" s="126"/>
      <c r="Z816" s="126"/>
      <c r="AA816" s="126" t="s">
        <v>3772</v>
      </c>
      <c r="AB816" s="37"/>
      <c r="AC816" s="126"/>
      <c r="AD816" s="126"/>
      <c r="AE816" s="37"/>
      <c r="AF816" s="126"/>
      <c r="AG816" s="126"/>
      <c r="AH816" s="37"/>
      <c r="AI816" s="37" t="s">
        <v>3634</v>
      </c>
    </row>
    <row r="817" spans="1:35" s="19" customFormat="1" ht="76.5" customHeight="1">
      <c r="A817" s="87" t="s">
        <v>413</v>
      </c>
      <c r="B817" s="153" t="s">
        <v>3663</v>
      </c>
      <c r="C817" s="153" t="s">
        <v>97</v>
      </c>
      <c r="D817" s="155" t="s">
        <v>97</v>
      </c>
      <c r="E817" s="170" t="s">
        <v>1616</v>
      </c>
      <c r="F817" s="159" t="s">
        <v>3664</v>
      </c>
      <c r="G817" s="159"/>
      <c r="H817" s="167" t="s">
        <v>3665</v>
      </c>
      <c r="I817" s="37" t="s">
        <v>1846</v>
      </c>
      <c r="J817" s="37" t="s">
        <v>1859</v>
      </c>
      <c r="K817" s="37" t="s">
        <v>1849</v>
      </c>
      <c r="L817" s="37" t="s">
        <v>1854</v>
      </c>
      <c r="M817" s="37" t="s">
        <v>5</v>
      </c>
      <c r="N817" s="37"/>
      <c r="O817" s="148"/>
      <c r="P817" s="126"/>
      <c r="Q817" s="126"/>
      <c r="R817" s="126"/>
      <c r="S817" s="126"/>
      <c r="T817" s="37"/>
      <c r="U817" s="126"/>
      <c r="V817" s="126" t="s">
        <v>1</v>
      </c>
      <c r="W817" s="126" t="s">
        <v>1</v>
      </c>
      <c r="X817" s="126"/>
      <c r="Y817" s="126"/>
      <c r="Z817" s="126"/>
      <c r="AA817" s="126"/>
      <c r="AB817" s="37"/>
      <c r="AC817" s="126"/>
      <c r="AD817" s="126"/>
      <c r="AE817" s="37"/>
      <c r="AF817" s="126"/>
      <c r="AG817" s="126"/>
      <c r="AH817" s="37"/>
      <c r="AI817" s="37" t="s">
        <v>3634</v>
      </c>
    </row>
    <row r="818" spans="1:35" s="19" customFormat="1" ht="76.5" customHeight="1">
      <c r="A818" s="87" t="s">
        <v>414</v>
      </c>
      <c r="B818" s="153" t="s">
        <v>3687</v>
      </c>
      <c r="C818" s="153" t="s">
        <v>97</v>
      </c>
      <c r="D818" s="155" t="s">
        <v>97</v>
      </c>
      <c r="E818" s="170" t="s">
        <v>1616</v>
      </c>
      <c r="F818" s="159" t="s">
        <v>3688</v>
      </c>
      <c r="G818" s="159"/>
      <c r="H818" s="167" t="s">
        <v>3689</v>
      </c>
      <c r="I818" s="37" t="s">
        <v>1846</v>
      </c>
      <c r="J818" s="37" t="s">
        <v>1859</v>
      </c>
      <c r="K818" s="37" t="s">
        <v>1849</v>
      </c>
      <c r="L818" s="37" t="s">
        <v>1850</v>
      </c>
      <c r="M818" s="37" t="s">
        <v>323</v>
      </c>
      <c r="N818" s="37"/>
      <c r="O818" s="148"/>
      <c r="P818" s="126"/>
      <c r="Q818" s="126"/>
      <c r="R818" s="126"/>
      <c r="S818" s="126"/>
      <c r="T818" s="37"/>
      <c r="U818" s="126"/>
      <c r="V818" s="126"/>
      <c r="W818" s="126" t="s">
        <v>1</v>
      </c>
      <c r="X818" s="126"/>
      <c r="Y818" s="126"/>
      <c r="Z818" s="126"/>
      <c r="AA818" s="126"/>
      <c r="AB818" s="37"/>
      <c r="AC818" s="126"/>
      <c r="AD818" s="126"/>
      <c r="AE818" s="37"/>
      <c r="AF818" s="126"/>
      <c r="AG818" s="126"/>
      <c r="AH818" s="37"/>
      <c r="AI818" s="37" t="s">
        <v>3634</v>
      </c>
    </row>
    <row r="819" spans="1:35" s="19" customFormat="1" ht="76.5" customHeight="1">
      <c r="A819" s="87" t="s">
        <v>415</v>
      </c>
      <c r="B819" s="153" t="s">
        <v>3704</v>
      </c>
      <c r="C819" s="153" t="s">
        <v>97</v>
      </c>
      <c r="D819" s="155" t="s">
        <v>97</v>
      </c>
      <c r="E819" s="170" t="s">
        <v>2773</v>
      </c>
      <c r="F819" s="159" t="s">
        <v>3705</v>
      </c>
      <c r="G819" s="159" t="s">
        <v>3986</v>
      </c>
      <c r="H819" s="167" t="s">
        <v>3706</v>
      </c>
      <c r="I819" s="37" t="s">
        <v>1846</v>
      </c>
      <c r="J819" s="37" t="s">
        <v>1852</v>
      </c>
      <c r="K819" s="37" t="s">
        <v>1844</v>
      </c>
      <c r="L819" s="37" t="s">
        <v>1882</v>
      </c>
      <c r="M819" s="37" t="s">
        <v>323</v>
      </c>
      <c r="N819" s="37"/>
      <c r="O819" s="148"/>
      <c r="P819" s="126"/>
      <c r="Q819" s="126"/>
      <c r="R819" s="126"/>
      <c r="S819" s="126" t="s">
        <v>1</v>
      </c>
      <c r="T819" s="37"/>
      <c r="U819" s="126"/>
      <c r="V819" s="126"/>
      <c r="W819" s="126" t="s">
        <v>1</v>
      </c>
      <c r="X819" s="126"/>
      <c r="Y819" s="126"/>
      <c r="Z819" s="126"/>
      <c r="AA819" s="126"/>
      <c r="AB819" s="37"/>
      <c r="AC819" s="126"/>
      <c r="AD819" s="126"/>
      <c r="AE819" s="37"/>
      <c r="AF819" s="126"/>
      <c r="AG819" s="126"/>
      <c r="AH819" s="37"/>
      <c r="AI819" s="37" t="s">
        <v>3634</v>
      </c>
    </row>
    <row r="820" spans="1:35" s="19" customFormat="1" ht="76.5" customHeight="1">
      <c r="A820" s="87" t="s">
        <v>416</v>
      </c>
      <c r="B820" s="153" t="s">
        <v>3713</v>
      </c>
      <c r="C820" s="153" t="s">
        <v>3714</v>
      </c>
      <c r="D820" s="155" t="s">
        <v>2300</v>
      </c>
      <c r="E820" s="170" t="s">
        <v>3715</v>
      </c>
      <c r="F820" s="159" t="s">
        <v>3716</v>
      </c>
      <c r="G820" s="159"/>
      <c r="H820" s="167" t="s">
        <v>3717</v>
      </c>
      <c r="I820" s="37" t="s">
        <v>1883</v>
      </c>
      <c r="J820" s="37" t="s">
        <v>97</v>
      </c>
      <c r="K820" s="37" t="s">
        <v>1847</v>
      </c>
      <c r="L820" s="37" t="s">
        <v>1882</v>
      </c>
      <c r="M820" s="37" t="s">
        <v>6</v>
      </c>
      <c r="N820" s="37"/>
      <c r="O820" s="148"/>
      <c r="P820" s="126"/>
      <c r="Q820" s="126"/>
      <c r="R820" s="126"/>
      <c r="S820" s="126"/>
      <c r="T820" s="37"/>
      <c r="U820" s="126"/>
      <c r="V820" s="126"/>
      <c r="W820" s="126" t="s">
        <v>1</v>
      </c>
      <c r="X820" s="126"/>
      <c r="Y820" s="126"/>
      <c r="Z820" s="126"/>
      <c r="AA820" s="126"/>
      <c r="AB820" s="37"/>
      <c r="AC820" s="126"/>
      <c r="AD820" s="126"/>
      <c r="AE820" s="37"/>
      <c r="AF820" s="126"/>
      <c r="AG820" s="126"/>
      <c r="AH820" s="37"/>
      <c r="AI820" s="37" t="s">
        <v>3634</v>
      </c>
    </row>
    <row r="821" spans="1:35" s="19" customFormat="1" ht="76.5" customHeight="1">
      <c r="A821" s="87" t="s">
        <v>417</v>
      </c>
      <c r="B821" s="153" t="s">
        <v>3680</v>
      </c>
      <c r="C821" s="153" t="s">
        <v>97</v>
      </c>
      <c r="D821" s="155" t="s">
        <v>97</v>
      </c>
      <c r="E821" s="170" t="s">
        <v>3681</v>
      </c>
      <c r="F821" s="159"/>
      <c r="G821" s="159"/>
      <c r="H821" s="167" t="s">
        <v>3682</v>
      </c>
      <c r="I821" s="37" t="s">
        <v>1883</v>
      </c>
      <c r="J821" s="37" t="s">
        <v>97</v>
      </c>
      <c r="K821" s="37" t="s">
        <v>1849</v>
      </c>
      <c r="L821" s="37" t="s">
        <v>2298</v>
      </c>
      <c r="M821" s="37" t="s">
        <v>6</v>
      </c>
      <c r="N821" s="37"/>
      <c r="O821" s="148"/>
      <c r="P821" s="126"/>
      <c r="Q821" s="126"/>
      <c r="R821" s="126"/>
      <c r="S821" s="126"/>
      <c r="T821" s="37"/>
      <c r="U821" s="126"/>
      <c r="V821" s="126"/>
      <c r="W821" s="126"/>
      <c r="X821" s="126"/>
      <c r="Y821" s="126"/>
      <c r="Z821" s="126"/>
      <c r="AA821" s="126"/>
      <c r="AB821" s="37"/>
      <c r="AC821" s="126"/>
      <c r="AD821" s="126"/>
      <c r="AE821" s="37"/>
      <c r="AF821" s="126"/>
      <c r="AG821" s="126"/>
      <c r="AH821" s="37"/>
      <c r="AI821" s="37" t="s">
        <v>3634</v>
      </c>
    </row>
    <row r="822" spans="1:35" s="19" customFormat="1" ht="76.5" customHeight="1">
      <c r="A822" s="87" t="s">
        <v>418</v>
      </c>
      <c r="B822" s="153" t="s">
        <v>3666</v>
      </c>
      <c r="C822" s="153" t="s">
        <v>97</v>
      </c>
      <c r="D822" s="153" t="s">
        <v>97</v>
      </c>
      <c r="E822" s="170" t="s">
        <v>3667</v>
      </c>
      <c r="F822" s="156"/>
      <c r="G822" s="156"/>
      <c r="H822" s="167" t="s">
        <v>3668</v>
      </c>
      <c r="I822" s="37" t="s">
        <v>1883</v>
      </c>
      <c r="J822" s="37" t="s">
        <v>97</v>
      </c>
      <c r="K822" s="37" t="s">
        <v>1849</v>
      </c>
      <c r="L822" s="37" t="s">
        <v>2298</v>
      </c>
      <c r="M822" s="37" t="s">
        <v>6</v>
      </c>
      <c r="N822" s="37"/>
      <c r="O822" s="148"/>
      <c r="P822" s="126"/>
      <c r="Q822" s="126"/>
      <c r="R822" s="126"/>
      <c r="S822" s="126"/>
      <c r="T822" s="37"/>
      <c r="U822" s="126"/>
      <c r="V822" s="126"/>
      <c r="W822" s="126"/>
      <c r="X822" s="126"/>
      <c r="Y822" s="126"/>
      <c r="Z822" s="126"/>
      <c r="AA822" s="126"/>
      <c r="AB822" s="37"/>
      <c r="AC822" s="126"/>
      <c r="AD822" s="126"/>
      <c r="AE822" s="37"/>
      <c r="AF822" s="126"/>
      <c r="AG822" s="126"/>
      <c r="AH822" s="37"/>
      <c r="AI822" s="37" t="s">
        <v>3634</v>
      </c>
    </row>
    <row r="823" spans="1:35" s="19" customFormat="1" ht="76.5" customHeight="1">
      <c r="A823" s="87" t="s">
        <v>419</v>
      </c>
      <c r="B823" s="153" t="s">
        <v>3383</v>
      </c>
      <c r="C823" s="153" t="s">
        <v>3727</v>
      </c>
      <c r="D823" s="155" t="s">
        <v>2300</v>
      </c>
      <c r="E823" s="170" t="s">
        <v>1925</v>
      </c>
      <c r="F823" s="159"/>
      <c r="G823" s="159"/>
      <c r="H823" s="167" t="s">
        <v>3728</v>
      </c>
      <c r="I823" s="37" t="s">
        <v>2905</v>
      </c>
      <c r="J823" s="37" t="s">
        <v>1869</v>
      </c>
      <c r="K823" s="37" t="s">
        <v>1844</v>
      </c>
      <c r="L823" s="37" t="s">
        <v>2134</v>
      </c>
      <c r="M823" s="37" t="s">
        <v>323</v>
      </c>
      <c r="N823" s="37"/>
      <c r="O823" s="148"/>
      <c r="P823" s="126"/>
      <c r="Q823" s="126"/>
      <c r="R823" s="126"/>
      <c r="S823" s="126"/>
      <c r="T823" s="37"/>
      <c r="U823" s="126"/>
      <c r="V823" s="126"/>
      <c r="W823" s="126"/>
      <c r="X823" s="126" t="s">
        <v>2344</v>
      </c>
      <c r="Y823" s="126"/>
      <c r="Z823" s="126"/>
      <c r="AA823" s="126"/>
      <c r="AB823" s="37"/>
      <c r="AC823" s="126" t="s">
        <v>1</v>
      </c>
      <c r="AD823" s="126"/>
      <c r="AE823" s="37"/>
      <c r="AF823" s="126"/>
      <c r="AG823" s="126"/>
      <c r="AH823" s="37"/>
      <c r="AI823" s="37" t="s">
        <v>3634</v>
      </c>
    </row>
    <row r="824" spans="1:35" ht="54">
      <c r="A824" s="152" t="s">
        <v>3987</v>
      </c>
      <c r="B824" s="153" t="s">
        <v>3736</v>
      </c>
      <c r="C824" s="153" t="s">
        <v>97</v>
      </c>
      <c r="D824" s="155" t="s">
        <v>97</v>
      </c>
      <c r="E824" s="151" t="s">
        <v>3737</v>
      </c>
      <c r="F824" s="176"/>
      <c r="G824" s="194"/>
      <c r="H824" s="150" t="s">
        <v>3738</v>
      </c>
      <c r="I824" s="37" t="s">
        <v>2905</v>
      </c>
      <c r="J824" s="37" t="s">
        <v>3638</v>
      </c>
      <c r="K824" s="37" t="s">
        <v>1844</v>
      </c>
      <c r="L824" s="37" t="s">
        <v>1850</v>
      </c>
      <c r="M824" s="149" t="s">
        <v>5</v>
      </c>
      <c r="N824" s="37"/>
      <c r="O824" s="148"/>
      <c r="P824" s="126"/>
      <c r="Q824" s="126"/>
      <c r="R824" s="126"/>
      <c r="S824" s="126"/>
      <c r="T824" s="126"/>
      <c r="U824" s="126"/>
      <c r="V824" s="126"/>
      <c r="W824" s="126"/>
      <c r="X824" s="126"/>
      <c r="Y824" s="126"/>
      <c r="Z824" s="126"/>
      <c r="AA824" s="126"/>
      <c r="AB824" s="126"/>
      <c r="AC824" s="126"/>
      <c r="AD824" s="126" t="s">
        <v>3580</v>
      </c>
      <c r="AE824" s="126"/>
      <c r="AF824" s="37"/>
      <c r="AG824" s="126"/>
      <c r="AH824" s="126"/>
      <c r="AI824" s="126"/>
    </row>
    <row r="825" spans="1:35" ht="216">
      <c r="A825" s="152" t="s">
        <v>3988</v>
      </c>
      <c r="B825" s="153" t="s">
        <v>3739</v>
      </c>
      <c r="C825" s="153" t="s">
        <v>97</v>
      </c>
      <c r="D825" s="155" t="s">
        <v>97</v>
      </c>
      <c r="E825" s="151" t="s">
        <v>1881</v>
      </c>
      <c r="F825" s="176"/>
      <c r="G825" s="194"/>
      <c r="H825" s="150" t="s">
        <v>3989</v>
      </c>
      <c r="I825" s="37" t="s">
        <v>1876</v>
      </c>
      <c r="J825" s="37" t="s">
        <v>97</v>
      </c>
      <c r="K825" s="37" t="s">
        <v>1844</v>
      </c>
      <c r="L825" s="37" t="s">
        <v>1845</v>
      </c>
      <c r="M825" s="149" t="s">
        <v>1965</v>
      </c>
      <c r="N825" s="37"/>
      <c r="O825" s="148"/>
      <c r="P825" s="126"/>
      <c r="Q825" s="126"/>
      <c r="R825" s="126"/>
      <c r="S825" s="126"/>
      <c r="T825" s="126"/>
      <c r="U825" s="126"/>
      <c r="V825" s="126"/>
      <c r="W825" s="126"/>
      <c r="X825" s="126"/>
      <c r="Y825" s="126"/>
      <c r="Z825" s="126"/>
      <c r="AA825" s="126"/>
      <c r="AB825" s="126"/>
      <c r="AC825" s="126"/>
      <c r="AD825" s="126"/>
      <c r="AE825" s="126"/>
      <c r="AF825" s="37" t="s">
        <v>1</v>
      </c>
      <c r="AG825" s="126"/>
      <c r="AH825" s="126"/>
      <c r="AI825" s="126"/>
    </row>
    <row r="826" spans="1:35" ht="72">
      <c r="A826" s="152" t="s">
        <v>3990</v>
      </c>
      <c r="B826" s="153" t="s">
        <v>3642</v>
      </c>
      <c r="C826" s="153" t="s">
        <v>97</v>
      </c>
      <c r="D826" s="155" t="s">
        <v>97</v>
      </c>
      <c r="E826" s="151" t="s">
        <v>1925</v>
      </c>
      <c r="F826" s="176"/>
      <c r="G826" s="194"/>
      <c r="H826" s="150" t="s">
        <v>3643</v>
      </c>
      <c r="I826" s="37" t="s">
        <v>1842</v>
      </c>
      <c r="J826" s="37" t="s">
        <v>1853</v>
      </c>
      <c r="K826" s="37" t="s">
        <v>1844</v>
      </c>
      <c r="L826" s="37" t="s">
        <v>2298</v>
      </c>
      <c r="M826" s="149" t="s">
        <v>5</v>
      </c>
      <c r="N826" s="37"/>
      <c r="O826" s="148"/>
      <c r="P826" s="126"/>
      <c r="Q826" s="126"/>
      <c r="R826" s="126"/>
      <c r="S826" s="126"/>
      <c r="T826" s="126"/>
      <c r="U826" s="126"/>
      <c r="V826" s="126"/>
      <c r="W826" s="126"/>
      <c r="X826" s="126"/>
      <c r="Y826" s="126"/>
      <c r="Z826" s="126"/>
      <c r="AA826" s="126"/>
      <c r="AB826" s="126"/>
      <c r="AC826" s="126"/>
      <c r="AD826" s="126"/>
      <c r="AE826" s="126"/>
      <c r="AF826" s="37"/>
      <c r="AG826" s="126"/>
      <c r="AH826" s="126" t="s">
        <v>1</v>
      </c>
      <c r="AI826" s="126"/>
    </row>
    <row r="827" spans="1:35" ht="162">
      <c r="A827" s="152" t="s">
        <v>3991</v>
      </c>
      <c r="B827" s="153" t="s">
        <v>3669</v>
      </c>
      <c r="C827" s="153" t="s">
        <v>97</v>
      </c>
      <c r="D827" s="155" t="s">
        <v>97</v>
      </c>
      <c r="E827" s="151" t="s">
        <v>1616</v>
      </c>
      <c r="F827" s="176"/>
      <c r="G827" s="194"/>
      <c r="H827" s="150" t="s">
        <v>3670</v>
      </c>
      <c r="I827" s="37" t="s">
        <v>1875</v>
      </c>
      <c r="J827" s="37" t="s">
        <v>97</v>
      </c>
      <c r="K827" s="37" t="s">
        <v>1844</v>
      </c>
      <c r="L827" s="37" t="s">
        <v>3671</v>
      </c>
      <c r="M827" s="149" t="s">
        <v>5</v>
      </c>
      <c r="N827" s="37"/>
      <c r="O827" s="148"/>
      <c r="P827" s="126" t="s">
        <v>3992</v>
      </c>
      <c r="Q827" s="126"/>
      <c r="R827" s="126"/>
      <c r="S827" s="126"/>
      <c r="T827" s="126"/>
      <c r="U827" s="126"/>
      <c r="V827" s="126"/>
      <c r="W827" s="126"/>
      <c r="X827" s="126"/>
      <c r="Y827" s="126"/>
      <c r="Z827" s="126"/>
      <c r="AA827" s="126"/>
      <c r="AB827" s="126"/>
      <c r="AC827" s="126"/>
      <c r="AD827" s="126"/>
      <c r="AE827" s="126"/>
      <c r="AF827" s="37"/>
      <c r="AG827" s="126"/>
      <c r="AH827" s="126"/>
      <c r="AI827" s="126"/>
    </row>
    <row r="828" spans="1:35" ht="409.5">
      <c r="A828" s="152" t="s">
        <v>3993</v>
      </c>
      <c r="B828" s="153" t="s">
        <v>3994</v>
      </c>
      <c r="C828" s="153" t="s">
        <v>3995</v>
      </c>
      <c r="D828" s="155" t="s">
        <v>2300</v>
      </c>
      <c r="E828" s="151" t="s">
        <v>3996</v>
      </c>
      <c r="F828" s="176"/>
      <c r="G828" s="194"/>
      <c r="H828" s="150" t="s">
        <v>3997</v>
      </c>
      <c r="I828" s="37" t="s">
        <v>2905</v>
      </c>
      <c r="J828" s="37" t="s">
        <v>1869</v>
      </c>
      <c r="K828" s="37" t="s">
        <v>1847</v>
      </c>
      <c r="L828" s="37" t="s">
        <v>2134</v>
      </c>
      <c r="M828" s="149" t="s">
        <v>6</v>
      </c>
      <c r="N828" s="37"/>
      <c r="O828" s="148"/>
      <c r="P828" s="126"/>
      <c r="Q828" s="126"/>
      <c r="R828" s="126"/>
      <c r="S828" s="126"/>
      <c r="T828" s="126"/>
      <c r="U828" s="126"/>
      <c r="V828" s="126"/>
      <c r="W828" s="126"/>
      <c r="X828" s="126" t="s">
        <v>2344</v>
      </c>
      <c r="Y828" s="126"/>
      <c r="Z828" s="126"/>
      <c r="AA828" s="126"/>
      <c r="AB828" s="126"/>
      <c r="AC828" s="126"/>
      <c r="AD828" s="126"/>
      <c r="AE828" s="126"/>
      <c r="AF828" s="37"/>
      <c r="AG828" s="126"/>
      <c r="AH828" s="126"/>
      <c r="AI828" s="126"/>
    </row>
    <row r="829" spans="1:35" ht="409.5">
      <c r="A829" s="152" t="s">
        <v>3998</v>
      </c>
      <c r="B829" s="153" t="s">
        <v>3999</v>
      </c>
      <c r="C829" s="153" t="s">
        <v>97</v>
      </c>
      <c r="D829" s="155" t="s">
        <v>97</v>
      </c>
      <c r="E829" s="151" t="s">
        <v>1925</v>
      </c>
      <c r="F829" s="176"/>
      <c r="G829" s="194"/>
      <c r="H829" s="150" t="s">
        <v>4000</v>
      </c>
      <c r="I829" s="37" t="s">
        <v>1886</v>
      </c>
      <c r="J829" s="37" t="s">
        <v>97</v>
      </c>
      <c r="K829" s="37" t="s">
        <v>1844</v>
      </c>
      <c r="L829" s="37" t="s">
        <v>1850</v>
      </c>
      <c r="M829" s="149" t="s">
        <v>323</v>
      </c>
      <c r="N829" s="37"/>
      <c r="O829" s="148"/>
      <c r="P829" s="126"/>
      <c r="Q829" s="126"/>
      <c r="R829" s="126" t="s">
        <v>1</v>
      </c>
      <c r="S829" s="126"/>
      <c r="T829" s="126"/>
      <c r="U829" s="126"/>
      <c r="V829" s="126"/>
      <c r="W829" s="126"/>
      <c r="X829" s="126"/>
      <c r="Y829" s="126"/>
      <c r="Z829" s="126"/>
      <c r="AA829" s="126"/>
      <c r="AB829" s="126"/>
      <c r="AC829" s="126"/>
      <c r="AD829" s="126"/>
      <c r="AE829" s="126"/>
      <c r="AF829" s="37"/>
      <c r="AG829" s="126"/>
      <c r="AH829" s="126"/>
      <c r="AI829" s="126"/>
    </row>
    <row r="830" spans="1:35" ht="306">
      <c r="A830" s="152" t="s">
        <v>4001</v>
      </c>
      <c r="B830" s="153" t="s">
        <v>4002</v>
      </c>
      <c r="C830" s="153" t="s">
        <v>97</v>
      </c>
      <c r="D830" s="155" t="s">
        <v>97</v>
      </c>
      <c r="E830" s="151" t="s">
        <v>3917</v>
      </c>
      <c r="F830" s="176"/>
      <c r="G830" s="194"/>
      <c r="H830" s="150" t="s">
        <v>4003</v>
      </c>
      <c r="I830" s="37" t="s">
        <v>3686</v>
      </c>
      <c r="J830" s="37" t="s">
        <v>97</v>
      </c>
      <c r="K830" s="37" t="s">
        <v>1844</v>
      </c>
      <c r="L830" s="37" t="s">
        <v>1850</v>
      </c>
      <c r="M830" s="149" t="s">
        <v>4004</v>
      </c>
      <c r="N830" s="37"/>
      <c r="O830" s="148"/>
      <c r="P830" s="126"/>
      <c r="Q830" s="126"/>
      <c r="R830" s="126"/>
      <c r="S830" s="126"/>
      <c r="T830" s="126"/>
      <c r="U830" s="126"/>
      <c r="V830" s="126"/>
      <c r="W830" s="126"/>
      <c r="X830" s="126"/>
      <c r="Y830" s="126"/>
      <c r="Z830" s="126"/>
      <c r="AA830" s="126"/>
      <c r="AB830" s="126"/>
      <c r="AC830" s="126"/>
      <c r="AD830" s="126"/>
      <c r="AE830" s="126"/>
      <c r="AF830" s="37"/>
      <c r="AG830" s="126"/>
      <c r="AH830" s="126" t="s">
        <v>4005</v>
      </c>
      <c r="AI830" s="126"/>
    </row>
    <row r="831" spans="1:35" ht="409.5">
      <c r="A831" s="152" t="s">
        <v>4006</v>
      </c>
      <c r="B831" s="153" t="s">
        <v>4007</v>
      </c>
      <c r="C831" s="153" t="s">
        <v>97</v>
      </c>
      <c r="D831" s="155" t="s">
        <v>97</v>
      </c>
      <c r="E831" s="151" t="s">
        <v>3917</v>
      </c>
      <c r="F831" s="176"/>
      <c r="G831" s="194"/>
      <c r="H831" s="150" t="s">
        <v>4008</v>
      </c>
      <c r="I831" s="37" t="s">
        <v>3686</v>
      </c>
      <c r="J831" s="37" t="s">
        <v>4009</v>
      </c>
      <c r="K831" s="37" t="s">
        <v>1844</v>
      </c>
      <c r="L831" s="37" t="s">
        <v>1850</v>
      </c>
      <c r="M831" s="149" t="s">
        <v>4004</v>
      </c>
      <c r="N831" s="37"/>
      <c r="O831" s="148"/>
      <c r="P831" s="126"/>
      <c r="Q831" s="126"/>
      <c r="R831" s="126"/>
      <c r="S831" s="126"/>
      <c r="T831" s="126"/>
      <c r="U831" s="126"/>
      <c r="V831" s="126"/>
      <c r="W831" s="126"/>
      <c r="X831" s="126"/>
      <c r="Y831" s="126"/>
      <c r="Z831" s="126"/>
      <c r="AA831" s="126"/>
      <c r="AB831" s="126"/>
      <c r="AC831" s="126"/>
      <c r="AD831" s="126"/>
      <c r="AE831" s="126"/>
      <c r="AF831" s="37"/>
      <c r="AG831" s="126"/>
      <c r="AH831" s="126" t="s">
        <v>1678</v>
      </c>
      <c r="AI831" s="126"/>
    </row>
    <row r="832" spans="1:35" ht="144">
      <c r="A832" s="152" t="s">
        <v>4010</v>
      </c>
      <c r="B832" s="153" t="s">
        <v>4011</v>
      </c>
      <c r="C832" s="153" t="s">
        <v>97</v>
      </c>
      <c r="D832" s="155" t="s">
        <v>97</v>
      </c>
      <c r="E832" s="151" t="s">
        <v>3917</v>
      </c>
      <c r="F832" s="176"/>
      <c r="G832" s="194"/>
      <c r="H832" s="150" t="s">
        <v>4012</v>
      </c>
      <c r="I832" s="37" t="s">
        <v>3686</v>
      </c>
      <c r="J832" s="37" t="s">
        <v>97</v>
      </c>
      <c r="K832" s="37" t="s">
        <v>1844</v>
      </c>
      <c r="L832" s="37" t="s">
        <v>4013</v>
      </c>
      <c r="M832" s="149" t="s">
        <v>4004</v>
      </c>
      <c r="N832" s="37"/>
      <c r="O832" s="148"/>
      <c r="P832" s="126"/>
      <c r="Q832" s="126"/>
      <c r="R832" s="126"/>
      <c r="S832" s="126"/>
      <c r="T832" s="126"/>
      <c r="U832" s="126"/>
      <c r="V832" s="126"/>
      <c r="W832" s="126"/>
      <c r="X832" s="126"/>
      <c r="Y832" s="126"/>
      <c r="Z832" s="126"/>
      <c r="AA832" s="126"/>
      <c r="AB832" s="126"/>
      <c r="AC832" s="126"/>
      <c r="AD832" s="126"/>
      <c r="AE832" s="126"/>
      <c r="AF832" s="37"/>
      <c r="AG832" s="126"/>
      <c r="AH832" s="126" t="s">
        <v>1678</v>
      </c>
      <c r="AI832" s="126"/>
    </row>
    <row r="833" spans="1:35" ht="270">
      <c r="A833" s="152" t="s">
        <v>4014</v>
      </c>
      <c r="B833" s="153" t="s">
        <v>3189</v>
      </c>
      <c r="C833" s="153" t="s">
        <v>4015</v>
      </c>
      <c r="D833" s="155" t="s">
        <v>2300</v>
      </c>
      <c r="E833" s="151" t="s">
        <v>1917</v>
      </c>
      <c r="F833" s="176"/>
      <c r="G833" s="194"/>
      <c r="H833" s="150" t="s">
        <v>4016</v>
      </c>
      <c r="I833" s="37" t="s">
        <v>2899</v>
      </c>
      <c r="J833" s="37" t="s">
        <v>1855</v>
      </c>
      <c r="K833" s="37" t="s">
        <v>1849</v>
      </c>
      <c r="L833" s="37" t="s">
        <v>2134</v>
      </c>
      <c r="M833" s="149" t="s">
        <v>323</v>
      </c>
      <c r="N833" s="37"/>
      <c r="O833" s="148"/>
      <c r="P833" s="126"/>
      <c r="Q833" s="126"/>
      <c r="R833" s="126"/>
      <c r="S833" s="126"/>
      <c r="T833" s="126"/>
      <c r="U833" s="126"/>
      <c r="V833" s="126"/>
      <c r="W833" s="126"/>
      <c r="X833" s="126" t="s">
        <v>2341</v>
      </c>
      <c r="Y833" s="126"/>
      <c r="Z833" s="126"/>
      <c r="AA833" s="126"/>
      <c r="AB833" s="126"/>
      <c r="AC833" s="126"/>
      <c r="AD833" s="126"/>
      <c r="AE833" s="126"/>
      <c r="AF833" s="37"/>
      <c r="AG833" s="126"/>
      <c r="AH833" s="126"/>
      <c r="AI833" s="126"/>
    </row>
    <row r="834" spans="1:35" ht="270">
      <c r="A834" s="152" t="s">
        <v>4017</v>
      </c>
      <c r="B834" s="153" t="s">
        <v>4018</v>
      </c>
      <c r="C834" s="153" t="s">
        <v>4019</v>
      </c>
      <c r="D834" s="155" t="s">
        <v>2300</v>
      </c>
      <c r="E834" s="151" t="s">
        <v>1616</v>
      </c>
      <c r="F834" s="176"/>
      <c r="G834" s="194"/>
      <c r="H834" s="150" t="s">
        <v>4020</v>
      </c>
      <c r="I834" s="37" t="s">
        <v>1858</v>
      </c>
      <c r="J834" s="37" t="s">
        <v>1855</v>
      </c>
      <c r="K834" s="37" t="s">
        <v>1849</v>
      </c>
      <c r="L834" s="37" t="s">
        <v>1854</v>
      </c>
      <c r="M834" s="149" t="s">
        <v>1717</v>
      </c>
      <c r="N834" s="37"/>
      <c r="O834" s="148"/>
      <c r="P834" s="126"/>
      <c r="Q834" s="126"/>
      <c r="R834" s="126"/>
      <c r="S834" s="126"/>
      <c r="T834" s="126"/>
      <c r="U834" s="126"/>
      <c r="V834" s="126"/>
      <c r="W834" s="126"/>
      <c r="X834" s="126" t="s">
        <v>2341</v>
      </c>
      <c r="Y834" s="126"/>
      <c r="Z834" s="126"/>
      <c r="AA834" s="126"/>
      <c r="AB834" s="126"/>
      <c r="AC834" s="126"/>
      <c r="AD834" s="126"/>
      <c r="AE834" s="126"/>
      <c r="AF834" s="37"/>
      <c r="AG834" s="126"/>
      <c r="AH834" s="126"/>
      <c r="AI834" s="126"/>
    </row>
    <row r="835" spans="1:35" ht="126">
      <c r="A835" s="152" t="s">
        <v>4021</v>
      </c>
      <c r="B835" s="153" t="s">
        <v>4022</v>
      </c>
      <c r="C835" s="153" t="s">
        <v>4023</v>
      </c>
      <c r="D835" s="155" t="s">
        <v>2300</v>
      </c>
      <c r="E835" s="151" t="s">
        <v>1616</v>
      </c>
      <c r="F835" s="176"/>
      <c r="G835" s="194" t="s">
        <v>4024</v>
      </c>
      <c r="H835" s="150" t="s">
        <v>4025</v>
      </c>
      <c r="I835" s="37" t="s">
        <v>1858</v>
      </c>
      <c r="J835" s="37" t="s">
        <v>1859</v>
      </c>
      <c r="K835" s="37" t="s">
        <v>1849</v>
      </c>
      <c r="L835" s="37" t="s">
        <v>1850</v>
      </c>
      <c r="M835" s="149" t="s">
        <v>323</v>
      </c>
      <c r="N835" s="37"/>
      <c r="O835" s="148"/>
      <c r="P835" s="126"/>
      <c r="Q835" s="126"/>
      <c r="R835" s="126"/>
      <c r="S835" s="126"/>
      <c r="T835" s="126"/>
      <c r="U835" s="126"/>
      <c r="V835" s="126"/>
      <c r="W835" s="126"/>
      <c r="X835" s="126"/>
      <c r="Y835" s="126"/>
      <c r="Z835" s="126"/>
      <c r="AA835" s="126" t="s">
        <v>4026</v>
      </c>
      <c r="AB835" s="126"/>
      <c r="AC835" s="126"/>
      <c r="AD835" s="126"/>
      <c r="AE835" s="126"/>
      <c r="AF835" s="37"/>
      <c r="AG835" s="126"/>
      <c r="AH835" s="126"/>
      <c r="AI835" s="126"/>
    </row>
    <row r="836" spans="1:35" ht="90">
      <c r="A836" s="152" t="s">
        <v>4027</v>
      </c>
      <c r="B836" s="153" t="s">
        <v>4028</v>
      </c>
      <c r="C836" s="153" t="s">
        <v>4029</v>
      </c>
      <c r="D836" s="155" t="s">
        <v>2300</v>
      </c>
      <c r="E836" s="151" t="s">
        <v>1616</v>
      </c>
      <c r="F836" s="176"/>
      <c r="G836" s="194" t="s">
        <v>4030</v>
      </c>
      <c r="H836" s="150" t="s">
        <v>4031</v>
      </c>
      <c r="I836" s="37" t="s">
        <v>4032</v>
      </c>
      <c r="J836" s="37" t="s">
        <v>1859</v>
      </c>
      <c r="K836" s="37" t="s">
        <v>1849</v>
      </c>
      <c r="L836" s="37" t="s">
        <v>1850</v>
      </c>
      <c r="M836" s="149" t="s">
        <v>323</v>
      </c>
      <c r="N836" s="37"/>
      <c r="O836" s="148"/>
      <c r="P836" s="126"/>
      <c r="Q836" s="126"/>
      <c r="R836" s="126"/>
      <c r="S836" s="126"/>
      <c r="T836" s="126"/>
      <c r="U836" s="126"/>
      <c r="V836" s="126"/>
      <c r="W836" s="126"/>
      <c r="X836" s="126"/>
      <c r="Y836" s="126"/>
      <c r="Z836" s="126"/>
      <c r="AA836" s="126" t="s">
        <v>4033</v>
      </c>
      <c r="AB836" s="126"/>
      <c r="AC836" s="126"/>
      <c r="AD836" s="126"/>
      <c r="AE836" s="126"/>
      <c r="AF836" s="37"/>
      <c r="AG836" s="126"/>
      <c r="AH836" s="126"/>
      <c r="AI836" s="126"/>
    </row>
    <row r="837" spans="1:35" ht="72">
      <c r="A837" s="152" t="s">
        <v>4034</v>
      </c>
      <c r="B837" s="153" t="s">
        <v>4035</v>
      </c>
      <c r="C837" s="153" t="s">
        <v>4036</v>
      </c>
      <c r="D837" s="155" t="s">
        <v>2300</v>
      </c>
      <c r="E837" s="151" t="s">
        <v>1616</v>
      </c>
      <c r="F837" s="176"/>
      <c r="G837" s="194" t="s">
        <v>4037</v>
      </c>
      <c r="H837" s="150" t="s">
        <v>4038</v>
      </c>
      <c r="I837" s="37" t="s">
        <v>2899</v>
      </c>
      <c r="J837" s="37" t="s">
        <v>1848</v>
      </c>
      <c r="K837" s="37" t="s">
        <v>1844</v>
      </c>
      <c r="L837" s="37" t="s">
        <v>1850</v>
      </c>
      <c r="M837" s="149" t="s">
        <v>323</v>
      </c>
      <c r="N837" s="37"/>
      <c r="O837" s="148"/>
      <c r="P837" s="126"/>
      <c r="Q837" s="126"/>
      <c r="R837" s="126"/>
      <c r="S837" s="126"/>
      <c r="T837" s="126"/>
      <c r="U837" s="126"/>
      <c r="V837" s="126"/>
      <c r="W837" s="126"/>
      <c r="X837" s="126"/>
      <c r="Y837" s="126"/>
      <c r="Z837" s="126"/>
      <c r="AA837" s="126" t="s">
        <v>4039</v>
      </c>
      <c r="AB837" s="126"/>
      <c r="AC837" s="126"/>
      <c r="AD837" s="126"/>
      <c r="AE837" s="126"/>
      <c r="AF837" s="37"/>
      <c r="AG837" s="126"/>
      <c r="AH837" s="126"/>
      <c r="AI837" s="126"/>
    </row>
    <row r="838" spans="1:35" ht="144">
      <c r="A838" s="152" t="s">
        <v>4040</v>
      </c>
      <c r="B838" s="153" t="s">
        <v>4041</v>
      </c>
      <c r="C838" s="153" t="s">
        <v>97</v>
      </c>
      <c r="D838" s="155" t="s">
        <v>97</v>
      </c>
      <c r="E838" s="151" t="s">
        <v>1648</v>
      </c>
      <c r="F838" s="176" t="s">
        <v>4042</v>
      </c>
      <c r="G838" s="194"/>
      <c r="H838" s="150" t="s">
        <v>4043</v>
      </c>
      <c r="I838" s="37" t="s">
        <v>1846</v>
      </c>
      <c r="J838" s="37" t="s">
        <v>97</v>
      </c>
      <c r="K838" s="37" t="s">
        <v>1849</v>
      </c>
      <c r="L838" s="37" t="s">
        <v>1850</v>
      </c>
      <c r="M838" s="149" t="s">
        <v>1717</v>
      </c>
      <c r="N838" s="37"/>
      <c r="O838" s="148"/>
      <c r="P838" s="126"/>
      <c r="Q838" s="126"/>
      <c r="R838" s="126"/>
      <c r="S838" s="126"/>
      <c r="T838" s="126"/>
      <c r="U838" s="126"/>
      <c r="V838" s="126"/>
      <c r="W838" s="126" t="s">
        <v>1</v>
      </c>
      <c r="X838" s="126"/>
      <c r="Y838" s="126"/>
      <c r="Z838" s="126"/>
      <c r="AA838" s="126"/>
      <c r="AB838" s="126"/>
      <c r="AC838" s="126"/>
      <c r="AD838" s="126"/>
      <c r="AE838" s="126"/>
      <c r="AF838" s="37"/>
      <c r="AG838" s="126"/>
      <c r="AH838" s="126"/>
      <c r="AI838" s="126"/>
    </row>
    <row r="839" spans="1:35" ht="144">
      <c r="A839" s="152" t="s">
        <v>4044</v>
      </c>
      <c r="B839" s="153" t="s">
        <v>4045</v>
      </c>
      <c r="C839" s="153" t="s">
        <v>97</v>
      </c>
      <c r="D839" s="155" t="s">
        <v>97</v>
      </c>
      <c r="E839" s="151" t="s">
        <v>1648</v>
      </c>
      <c r="F839" s="176" t="s">
        <v>4046</v>
      </c>
      <c r="G839" s="194"/>
      <c r="H839" s="150" t="s">
        <v>4047</v>
      </c>
      <c r="I839" s="37" t="s">
        <v>1846</v>
      </c>
      <c r="J839" s="37" t="s">
        <v>97</v>
      </c>
      <c r="K839" s="37" t="s">
        <v>1849</v>
      </c>
      <c r="L839" s="37" t="s">
        <v>1850</v>
      </c>
      <c r="M839" s="149" t="s">
        <v>1717</v>
      </c>
      <c r="N839" s="37"/>
      <c r="O839" s="148"/>
      <c r="P839" s="126"/>
      <c r="Q839" s="126"/>
      <c r="R839" s="126"/>
      <c r="S839" s="126"/>
      <c r="T839" s="126"/>
      <c r="U839" s="126"/>
      <c r="V839" s="126"/>
      <c r="W839" s="126" t="s">
        <v>1</v>
      </c>
      <c r="X839" s="126"/>
      <c r="Y839" s="126"/>
      <c r="Z839" s="126"/>
      <c r="AA839" s="126"/>
      <c r="AB839" s="126"/>
      <c r="AC839" s="126"/>
      <c r="AD839" s="126"/>
      <c r="AE839" s="126"/>
      <c r="AF839" s="37"/>
      <c r="AG839" s="126"/>
      <c r="AH839" s="126"/>
      <c r="AI839" s="126"/>
    </row>
    <row r="840" spans="1:35" ht="72">
      <c r="A840" s="152" t="s">
        <v>4048</v>
      </c>
      <c r="B840" s="153" t="s">
        <v>4049</v>
      </c>
      <c r="C840" s="153" t="s">
        <v>97</v>
      </c>
      <c r="D840" s="155" t="s">
        <v>97</v>
      </c>
      <c r="E840" s="151" t="s">
        <v>1616</v>
      </c>
      <c r="F840" s="176" t="s">
        <v>4050</v>
      </c>
      <c r="G840" s="194"/>
      <c r="H840" s="150" t="s">
        <v>4051</v>
      </c>
      <c r="I840" s="37" t="s">
        <v>3686</v>
      </c>
      <c r="J840" s="37" t="s">
        <v>97</v>
      </c>
      <c r="K840" s="37" t="s">
        <v>1844</v>
      </c>
      <c r="L840" s="37" t="s">
        <v>1850</v>
      </c>
      <c r="M840" s="149" t="s">
        <v>1717</v>
      </c>
      <c r="N840" s="37"/>
      <c r="O840" s="148"/>
      <c r="P840" s="126"/>
      <c r="Q840" s="126"/>
      <c r="R840" s="126"/>
      <c r="S840" s="126"/>
      <c r="T840" s="126"/>
      <c r="U840" s="126"/>
      <c r="V840" s="126"/>
      <c r="W840" s="126" t="s">
        <v>1</v>
      </c>
      <c r="X840" s="126"/>
      <c r="Y840" s="126"/>
      <c r="Z840" s="126"/>
      <c r="AA840" s="126"/>
      <c r="AB840" s="126"/>
      <c r="AC840" s="126"/>
      <c r="AD840" s="126"/>
      <c r="AE840" s="126"/>
      <c r="AF840" s="37"/>
      <c r="AG840" s="126"/>
      <c r="AH840" s="126"/>
      <c r="AI840" s="126"/>
    </row>
    <row r="841" spans="1:35" ht="126">
      <c r="A841" s="152" t="s">
        <v>4052</v>
      </c>
      <c r="B841" s="153" t="s">
        <v>4053</v>
      </c>
      <c r="C841" s="153" t="s">
        <v>4054</v>
      </c>
      <c r="D841" s="155" t="s">
        <v>2300</v>
      </c>
      <c r="E841" s="151" t="s">
        <v>1634</v>
      </c>
      <c r="F841" s="176" t="s">
        <v>4055</v>
      </c>
      <c r="G841" s="194"/>
      <c r="H841" s="150" t="s">
        <v>4056</v>
      </c>
      <c r="I841" s="37" t="s">
        <v>1846</v>
      </c>
      <c r="J841" s="37" t="s">
        <v>1863</v>
      </c>
      <c r="K841" s="37" t="s">
        <v>1844</v>
      </c>
      <c r="L841" s="37" t="s">
        <v>1850</v>
      </c>
      <c r="M841" s="149" t="s">
        <v>1717</v>
      </c>
      <c r="N841" s="37"/>
      <c r="O841" s="148"/>
      <c r="P841" s="126"/>
      <c r="Q841" s="126"/>
      <c r="R841" s="126"/>
      <c r="S841" s="126"/>
      <c r="T841" s="126"/>
      <c r="U841" s="126"/>
      <c r="V841" s="126"/>
      <c r="W841" s="126" t="s">
        <v>1</v>
      </c>
      <c r="X841" s="126"/>
      <c r="Y841" s="126"/>
      <c r="Z841" s="126"/>
      <c r="AA841" s="126"/>
      <c r="AB841" s="126"/>
      <c r="AC841" s="126"/>
      <c r="AD841" s="126"/>
      <c r="AE841" s="126"/>
      <c r="AF841" s="37"/>
      <c r="AG841" s="126"/>
      <c r="AH841" s="126"/>
      <c r="AI841" s="126"/>
    </row>
    <row r="842" spans="1:35" ht="162">
      <c r="A842" s="152" t="s">
        <v>4057</v>
      </c>
      <c r="B842" s="153" t="s">
        <v>4058</v>
      </c>
      <c r="C842" s="153" t="s">
        <v>97</v>
      </c>
      <c r="D842" s="155" t="s">
        <v>97</v>
      </c>
      <c r="E842" s="151" t="s">
        <v>4059</v>
      </c>
      <c r="F842" s="176" t="s">
        <v>4060</v>
      </c>
      <c r="G842" s="194"/>
      <c r="H842" s="150" t="s">
        <v>4061</v>
      </c>
      <c r="I842" s="37" t="s">
        <v>1846</v>
      </c>
      <c r="J842" s="37" t="s">
        <v>1852</v>
      </c>
      <c r="K842" s="37" t="s">
        <v>1844</v>
      </c>
      <c r="L842" s="37" t="s">
        <v>1850</v>
      </c>
      <c r="M842" s="149" t="s">
        <v>1717</v>
      </c>
      <c r="N842" s="37"/>
      <c r="O842" s="148"/>
      <c r="P842" s="126"/>
      <c r="Q842" s="126"/>
      <c r="R842" s="126"/>
      <c r="S842" s="126"/>
      <c r="T842" s="126"/>
      <c r="U842" s="126"/>
      <c r="V842" s="126"/>
      <c r="W842" s="126" t="s">
        <v>1</v>
      </c>
      <c r="X842" s="126"/>
      <c r="Y842" s="126"/>
      <c r="Z842" s="126"/>
      <c r="AA842" s="126"/>
      <c r="AB842" s="126"/>
      <c r="AC842" s="126"/>
      <c r="AD842" s="126"/>
      <c r="AE842" s="126"/>
      <c r="AF842" s="37"/>
      <c r="AG842" s="126"/>
      <c r="AH842" s="126"/>
      <c r="AI842" s="126"/>
    </row>
    <row r="843" spans="1:35" ht="198">
      <c r="A843" s="152" t="s">
        <v>4062</v>
      </c>
      <c r="B843" s="153" t="s">
        <v>4063</v>
      </c>
      <c r="C843" s="153" t="s">
        <v>4064</v>
      </c>
      <c r="D843" s="155" t="s">
        <v>2300</v>
      </c>
      <c r="E843" s="151" t="s">
        <v>1914</v>
      </c>
      <c r="F843" s="176" t="s">
        <v>4065</v>
      </c>
      <c r="G843" s="194"/>
      <c r="H843" s="150" t="s">
        <v>4066</v>
      </c>
      <c r="I843" s="37" t="s">
        <v>1858</v>
      </c>
      <c r="J843" s="37" t="s">
        <v>1852</v>
      </c>
      <c r="K843" s="37" t="s">
        <v>1844</v>
      </c>
      <c r="L843" s="37" t="s">
        <v>1850</v>
      </c>
      <c r="M843" s="149" t="s">
        <v>1717</v>
      </c>
      <c r="N843" s="37"/>
      <c r="O843" s="148"/>
      <c r="P843" s="126"/>
      <c r="Q843" s="126"/>
      <c r="R843" s="126"/>
      <c r="S843" s="126"/>
      <c r="T843" s="126"/>
      <c r="U843" s="126"/>
      <c r="V843" s="126"/>
      <c r="W843" s="126" t="s">
        <v>1</v>
      </c>
      <c r="X843" s="126"/>
      <c r="Y843" s="126"/>
      <c r="Z843" s="126"/>
      <c r="AA843" s="126"/>
      <c r="AB843" s="126"/>
      <c r="AC843" s="126"/>
      <c r="AD843" s="126"/>
      <c r="AE843" s="126"/>
      <c r="AF843" s="37"/>
      <c r="AG843" s="126"/>
      <c r="AH843" s="126"/>
      <c r="AI843" s="126"/>
    </row>
    <row r="844" spans="1:35" ht="108">
      <c r="A844" s="152" t="s">
        <v>4067</v>
      </c>
      <c r="B844" s="153" t="s">
        <v>4068</v>
      </c>
      <c r="C844" s="153" t="s">
        <v>4069</v>
      </c>
      <c r="D844" s="155" t="s">
        <v>2300</v>
      </c>
      <c r="E844" s="151" t="s">
        <v>1616</v>
      </c>
      <c r="F844" s="176" t="s">
        <v>4070</v>
      </c>
      <c r="G844" s="194"/>
      <c r="H844" s="150" t="s">
        <v>4071</v>
      </c>
      <c r="I844" s="37" t="s">
        <v>1858</v>
      </c>
      <c r="J844" s="37" t="s">
        <v>1848</v>
      </c>
      <c r="K844" s="37" t="s">
        <v>1849</v>
      </c>
      <c r="L844" s="37" t="s">
        <v>1854</v>
      </c>
      <c r="M844" s="149" t="s">
        <v>5</v>
      </c>
      <c r="N844" s="37"/>
      <c r="O844" s="148"/>
      <c r="P844" s="126"/>
      <c r="Q844" s="126"/>
      <c r="R844" s="126"/>
      <c r="S844" s="126"/>
      <c r="T844" s="126"/>
      <c r="U844" s="126"/>
      <c r="V844" s="126"/>
      <c r="W844" s="126" t="s">
        <v>1</v>
      </c>
      <c r="X844" s="126"/>
      <c r="Y844" s="126"/>
      <c r="Z844" s="126"/>
      <c r="AA844" s="126"/>
      <c r="AB844" s="126"/>
      <c r="AC844" s="126"/>
      <c r="AD844" s="126"/>
      <c r="AE844" s="126"/>
      <c r="AF844" s="37"/>
      <c r="AG844" s="126"/>
      <c r="AH844" s="126"/>
      <c r="AI844" s="126"/>
    </row>
    <row r="845" spans="1:35" ht="90">
      <c r="A845" s="152" t="s">
        <v>4072</v>
      </c>
      <c r="B845" s="153" t="s">
        <v>4073</v>
      </c>
      <c r="C845" s="153" t="s">
        <v>97</v>
      </c>
      <c r="D845" s="155" t="s">
        <v>97</v>
      </c>
      <c r="E845" s="151" t="s">
        <v>4074</v>
      </c>
      <c r="F845" s="176"/>
      <c r="G845" s="194"/>
      <c r="H845" s="150" t="s">
        <v>4075</v>
      </c>
      <c r="I845" s="37" t="s">
        <v>1877</v>
      </c>
      <c r="J845" s="37" t="s">
        <v>1859</v>
      </c>
      <c r="K845" s="37" t="s">
        <v>1844</v>
      </c>
      <c r="L845" s="37" t="s">
        <v>1850</v>
      </c>
      <c r="M845" s="149" t="s">
        <v>323</v>
      </c>
      <c r="N845" s="37"/>
      <c r="O845" s="148"/>
      <c r="P845" s="126"/>
      <c r="Q845" s="126"/>
      <c r="R845" s="126"/>
      <c r="S845" s="126"/>
      <c r="T845" s="126"/>
      <c r="U845" s="126"/>
      <c r="V845" s="126"/>
      <c r="W845" s="126"/>
      <c r="X845" s="126"/>
      <c r="Y845" s="126"/>
      <c r="Z845" s="126" t="s">
        <v>4076</v>
      </c>
      <c r="AA845" s="126"/>
      <c r="AB845" s="126"/>
      <c r="AC845" s="126"/>
      <c r="AD845" s="126"/>
      <c r="AE845" s="126"/>
      <c r="AF845" s="37"/>
      <c r="AG845" s="126"/>
      <c r="AH845" s="126"/>
      <c r="AI845" s="126"/>
    </row>
  </sheetData>
  <mergeCells count="4">
    <mergeCell ref="A1:G1"/>
    <mergeCell ref="Y2:AA2"/>
    <mergeCell ref="AC2:AI2"/>
    <mergeCell ref="P2:X2"/>
  </mergeCells>
  <phoneticPr fontId="64" type="noConversion"/>
  <hyperlinks>
    <hyperlink ref="H169" r:id="rId1" display="www.cdc.gov/healthyyouth/schoolhealth/index.htm" xr:uid="{00000000-0004-0000-0400-000000000000}"/>
    <hyperlink ref="H185" r:id="rId2" display="http://apps.nccd.cdc.gov/YouthOnline/ServerRedirect.aspx" xr:uid="{00000000-0004-0000-0400-000001000000}"/>
    <hyperlink ref="H186" r:id="rId3" display="http://apps.nccd.cdc.gov/BRFSS/list.asp?cat=PA&amp;yr=2011&amp;qkey=8291&amp;state=All" xr:uid="{00000000-0004-0000-0400-000002000000}"/>
    <hyperlink ref="H182" r:id="rId4" display="www.cdc.gov/nutrition/downloads/State-Indicator-Report-Fruits-Vegetables-2013.pdf" xr:uid="{00000000-0004-0000-0400-000003000000}"/>
  </hyperlinks>
  <pageMargins left="0.7" right="0.7" top="0.75" bottom="0.75" header="0.3" footer="0.3"/>
  <pageSetup scale="27" fitToWidth="0" fitToHeight="0" orientation="landscape" r:id="rId5"/>
  <colBreaks count="2" manualBreakCount="2">
    <brk id="14" max="164" man="1"/>
    <brk id="27" max="164" man="1"/>
  </colBreaks>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62BA"/>
  </sheetPr>
  <dimension ref="A1:L22"/>
  <sheetViews>
    <sheetView tabSelected="1" zoomScale="70" zoomScaleNormal="70" workbookViewId="0">
      <selection activeCell="C40" sqref="C40"/>
    </sheetView>
  </sheetViews>
  <sheetFormatPr defaultColWidth="8.85546875" defaultRowHeight="15"/>
  <cols>
    <col min="1" max="1" width="39.42578125" style="47" customWidth="1"/>
    <col min="2" max="2" width="30.42578125" style="48" customWidth="1"/>
    <col min="3" max="3" width="131.28515625" style="47" customWidth="1"/>
    <col min="4" max="4" width="68.28515625" style="49" customWidth="1"/>
    <col min="5" max="5" width="72.140625" style="49" customWidth="1"/>
    <col min="6" max="6" width="59.28515625" style="49" customWidth="1"/>
    <col min="7" max="7" width="8.85546875" style="42"/>
    <col min="8" max="8" width="23" style="42" customWidth="1"/>
    <col min="9" max="16384" width="8.85546875" style="42"/>
  </cols>
  <sheetData>
    <row r="1" spans="1:12" ht="57.95" customHeight="1">
      <c r="A1" s="242" t="s">
        <v>590</v>
      </c>
      <c r="B1" s="243"/>
      <c r="C1" s="243"/>
      <c r="D1" s="243"/>
      <c r="E1" s="243"/>
      <c r="F1" s="244"/>
      <c r="G1" s="50"/>
      <c r="H1" s="50"/>
      <c r="I1" s="50"/>
      <c r="J1" s="50"/>
      <c r="K1" s="50"/>
      <c r="L1" s="50"/>
    </row>
    <row r="2" spans="1:12" s="45" customFormat="1" ht="62.1" customHeight="1">
      <c r="A2" s="68" t="s">
        <v>621</v>
      </c>
      <c r="B2" s="121" t="s">
        <v>3602</v>
      </c>
      <c r="C2" s="111" t="s">
        <v>166</v>
      </c>
      <c r="D2" s="69" t="s">
        <v>1777</v>
      </c>
      <c r="E2" s="69" t="s">
        <v>574</v>
      </c>
      <c r="F2" s="70" t="s">
        <v>161</v>
      </c>
    </row>
    <row r="3" spans="1:12" ht="144">
      <c r="A3" s="87" t="s">
        <v>1710</v>
      </c>
      <c r="B3" s="129" t="s">
        <v>1824</v>
      </c>
      <c r="C3" s="112" t="s">
        <v>3227</v>
      </c>
      <c r="D3" s="139" t="s">
        <v>2739</v>
      </c>
      <c r="E3" s="44" t="s">
        <v>3591</v>
      </c>
      <c r="F3" s="36"/>
    </row>
    <row r="4" spans="1:12" ht="135.75" customHeight="1">
      <c r="A4" s="87" t="s">
        <v>3611</v>
      </c>
      <c r="B4" s="129" t="s">
        <v>3596</v>
      </c>
      <c r="C4" s="112" t="s">
        <v>3604</v>
      </c>
      <c r="D4" s="139" t="s">
        <v>3603</v>
      </c>
      <c r="E4" s="44" t="s">
        <v>3612</v>
      </c>
      <c r="F4" s="36"/>
      <c r="H4" s="46"/>
    </row>
    <row r="5" spans="1:12" ht="234">
      <c r="A5" s="87" t="s">
        <v>1807</v>
      </c>
      <c r="B5" s="129" t="s">
        <v>3596</v>
      </c>
      <c r="C5" s="112" t="s">
        <v>3613</v>
      </c>
      <c r="D5" s="139" t="s">
        <v>3569</v>
      </c>
      <c r="E5" s="44" t="s">
        <v>3605</v>
      </c>
      <c r="F5" s="138"/>
    </row>
    <row r="6" spans="1:12" ht="360">
      <c r="A6" s="87" t="s">
        <v>1808</v>
      </c>
      <c r="B6" s="129" t="s">
        <v>3596</v>
      </c>
      <c r="C6" s="112" t="s">
        <v>3614</v>
      </c>
      <c r="D6" s="139" t="s">
        <v>3090</v>
      </c>
      <c r="E6" s="44" t="s">
        <v>3606</v>
      </c>
      <c r="F6" s="36"/>
      <c r="H6" s="46"/>
    </row>
    <row r="7" spans="1:12" ht="108">
      <c r="A7" s="87" t="s">
        <v>2735</v>
      </c>
      <c r="B7" s="129" t="s">
        <v>3596</v>
      </c>
      <c r="C7" s="112" t="s">
        <v>3081</v>
      </c>
      <c r="D7" s="139" t="s">
        <v>2734</v>
      </c>
      <c r="E7" s="44" t="s">
        <v>3615</v>
      </c>
      <c r="F7" s="36"/>
    </row>
    <row r="8" spans="1:12" ht="108">
      <c r="A8" s="87" t="s">
        <v>589</v>
      </c>
      <c r="B8" s="129" t="s">
        <v>3597</v>
      </c>
      <c r="C8" s="112" t="s">
        <v>3082</v>
      </c>
      <c r="D8" s="139" t="s">
        <v>3515</v>
      </c>
      <c r="E8" s="44" t="s">
        <v>3616</v>
      </c>
      <c r="F8" s="36"/>
    </row>
    <row r="9" spans="1:12" ht="198">
      <c r="A9" s="87" t="s">
        <v>1820</v>
      </c>
      <c r="B9" s="129" t="s">
        <v>3597</v>
      </c>
      <c r="C9" s="112" t="s">
        <v>3629</v>
      </c>
      <c r="D9" s="139" t="s">
        <v>3092</v>
      </c>
      <c r="E9" s="44" t="s">
        <v>3607</v>
      </c>
      <c r="F9" s="37"/>
    </row>
    <row r="10" spans="1:12" ht="306">
      <c r="A10" s="87" t="s">
        <v>1809</v>
      </c>
      <c r="B10" s="129" t="s">
        <v>3598</v>
      </c>
      <c r="C10" s="112" t="s">
        <v>3630</v>
      </c>
      <c r="D10" s="139" t="s">
        <v>1707</v>
      </c>
      <c r="E10" s="44" t="s">
        <v>3617</v>
      </c>
      <c r="F10" s="37"/>
    </row>
    <row r="11" spans="1:12" ht="144">
      <c r="A11" s="87" t="s">
        <v>725</v>
      </c>
      <c r="B11" s="129" t="s">
        <v>3599</v>
      </c>
      <c r="C11" s="112" t="s">
        <v>3631</v>
      </c>
      <c r="D11" s="139" t="s">
        <v>3216</v>
      </c>
      <c r="E11" s="44" t="s">
        <v>3618</v>
      </c>
      <c r="F11" s="37"/>
    </row>
    <row r="12" spans="1:12" ht="216">
      <c r="A12" s="87" t="s">
        <v>2904</v>
      </c>
      <c r="B12" s="129" t="s">
        <v>3596</v>
      </c>
      <c r="C12" s="112" t="s">
        <v>3217</v>
      </c>
      <c r="D12" s="139" t="s">
        <v>1545</v>
      </c>
      <c r="E12" s="44" t="s">
        <v>3619</v>
      </c>
      <c r="F12" s="36"/>
      <c r="H12" s="46"/>
    </row>
    <row r="13" spans="1:12" ht="306">
      <c r="A13" s="87" t="s">
        <v>2889</v>
      </c>
      <c r="B13" s="129" t="s">
        <v>3596</v>
      </c>
      <c r="C13" s="112" t="s">
        <v>3218</v>
      </c>
      <c r="D13" s="139" t="s">
        <v>2960</v>
      </c>
      <c r="E13" s="44" t="s">
        <v>3620</v>
      </c>
      <c r="F13" s="37"/>
    </row>
    <row r="14" spans="1:12" ht="409.5">
      <c r="A14" s="87" t="s">
        <v>3222</v>
      </c>
      <c r="B14" s="129" t="s">
        <v>3573</v>
      </c>
      <c r="C14" s="112" t="s">
        <v>3572</v>
      </c>
      <c r="D14" s="139" t="s">
        <v>3091</v>
      </c>
      <c r="E14" s="44" t="s">
        <v>3590</v>
      </c>
      <c r="F14" s="37"/>
    </row>
    <row r="15" spans="1:12" ht="162">
      <c r="A15" s="87" t="s">
        <v>3061</v>
      </c>
      <c r="B15" s="129" t="s">
        <v>3596</v>
      </c>
      <c r="C15" s="112" t="s">
        <v>3628</v>
      </c>
      <c r="D15" s="139" t="s">
        <v>3093</v>
      </c>
      <c r="E15" s="44" t="s">
        <v>3517</v>
      </c>
      <c r="F15" s="37"/>
    </row>
    <row r="16" spans="1:12" ht="270">
      <c r="A16" s="87" t="s">
        <v>3000</v>
      </c>
      <c r="B16" s="129" t="s">
        <v>3596</v>
      </c>
      <c r="C16" s="133" t="s">
        <v>3632</v>
      </c>
      <c r="D16" s="139" t="s">
        <v>3519</v>
      </c>
      <c r="E16" s="44" t="s">
        <v>3621</v>
      </c>
      <c r="F16" s="128"/>
    </row>
    <row r="17" spans="1:6" ht="288">
      <c r="A17" s="87" t="s">
        <v>3001</v>
      </c>
      <c r="B17" s="129" t="s">
        <v>3596</v>
      </c>
      <c r="C17" s="112" t="s">
        <v>3633</v>
      </c>
      <c r="D17" s="139" t="s">
        <v>3519</v>
      </c>
      <c r="E17" s="44" t="s">
        <v>3621</v>
      </c>
      <c r="F17" s="43"/>
    </row>
    <row r="18" spans="1:6" ht="200.25" customHeight="1">
      <c r="A18" s="87" t="s">
        <v>3600</v>
      </c>
      <c r="B18" s="129" t="s">
        <v>3596</v>
      </c>
      <c r="C18" s="112" t="s">
        <v>3601</v>
      </c>
      <c r="D18" s="139" t="s">
        <v>3622</v>
      </c>
      <c r="E18" s="44" t="s">
        <v>3623</v>
      </c>
      <c r="F18" s="43"/>
    </row>
    <row r="19" spans="1:6" ht="324">
      <c r="A19" s="87" t="s">
        <v>2745</v>
      </c>
      <c r="B19" s="129" t="s">
        <v>3596</v>
      </c>
      <c r="C19" s="112" t="s">
        <v>3228</v>
      </c>
      <c r="D19" s="139" t="s">
        <v>3521</v>
      </c>
      <c r="E19" s="44" t="s">
        <v>3608</v>
      </c>
      <c r="F19" s="43"/>
    </row>
    <row r="20" spans="1:6" ht="72">
      <c r="A20" s="87" t="s">
        <v>1821</v>
      </c>
      <c r="B20" s="129" t="s">
        <v>3596</v>
      </c>
      <c r="C20" s="112" t="s">
        <v>3083</v>
      </c>
      <c r="D20" s="139" t="s">
        <v>3219</v>
      </c>
      <c r="E20" s="44" t="s">
        <v>3624</v>
      </c>
      <c r="F20" s="43"/>
    </row>
    <row r="21" spans="1:6" ht="180">
      <c r="A21" s="87" t="s">
        <v>2819</v>
      </c>
      <c r="B21" s="129" t="s">
        <v>3596</v>
      </c>
      <c r="C21" s="112" t="s">
        <v>3084</v>
      </c>
      <c r="D21" s="139" t="s">
        <v>2743</v>
      </c>
      <c r="E21" s="44" t="s">
        <v>3625</v>
      </c>
      <c r="F21" s="36"/>
    </row>
    <row r="22" spans="1:6" ht="162">
      <c r="A22" s="87" t="s">
        <v>1822</v>
      </c>
      <c r="B22" s="129" t="s">
        <v>3596</v>
      </c>
      <c r="C22" s="112" t="s">
        <v>3627</v>
      </c>
      <c r="D22" s="139" t="s">
        <v>1832</v>
      </c>
      <c r="E22" s="44" t="s">
        <v>3626</v>
      </c>
      <c r="F22" s="36"/>
    </row>
  </sheetData>
  <sheetProtection algorithmName="SHA-512" hashValue="G24nYePnjw4jOkpBGe87h7Mz8bQa0ndEzPZGvrfCVv3HtNhB10g5Ek2oMlsQfY5ErLX/bIrtfnyDJ3cZg9feeA==" saltValue="ady0r12N+ZLzy2SK1FNzrg==" spinCount="100000" sheet="1" objects="1" scenarios="1" sort="0"/>
  <mergeCells count="1">
    <mergeCell ref="A1:F1"/>
  </mergeCells>
  <conditionalFormatting sqref="A1">
    <cfRule type="cellIs" dxfId="1" priority="1" operator="equal">
      <formula>"?"</formula>
    </cfRule>
  </conditionalFormatting>
  <hyperlinks>
    <hyperlink ref="D12" r:id="rId1" xr:uid="{00000000-0004-0000-0500-000006000000}"/>
    <hyperlink ref="D7" r:id="rId2" xr:uid="{00000000-0004-0000-0500-00001E000000}"/>
    <hyperlink ref="D21" r:id="rId3" xr:uid="{00000000-0004-0000-0500-000021000000}"/>
    <hyperlink ref="D3" r:id="rId4" xr:uid="{00000000-0004-0000-0500-000022000000}"/>
    <hyperlink ref="D11" r:id="rId5" xr:uid="{490707DC-B61C-3B4B-B882-D71BCFF4FF63}"/>
    <hyperlink ref="D13" r:id="rId6" xr:uid="{447B2810-1340-6E4D-8414-3A424314C9D9}"/>
    <hyperlink ref="D15" r:id="rId7" xr:uid="{1240AA90-B1D4-A844-A74F-B10F9E8AA031}"/>
    <hyperlink ref="D20" r:id="rId8" xr:uid="{7E639971-35B8-F84A-B60B-DF1F0E161E48}"/>
    <hyperlink ref="D6" r:id="rId9" xr:uid="{8F93F46B-4E7D-C84B-9DCF-99272FFA1B03}"/>
    <hyperlink ref="D9" r:id="rId10" xr:uid="{4272DF61-64DB-BD44-8AE7-2A7A2E148094}"/>
    <hyperlink ref="D10" r:id="rId11" xr:uid="{00000000-0004-0000-0500-000002000000}"/>
    <hyperlink ref="D22" r:id="rId12" xr:uid="{00000000-0004-0000-0500-000008000000}"/>
    <hyperlink ref="D5" r:id="rId13" xr:uid="{B3122488-C776-46CD-BD19-B63063EE999A}"/>
    <hyperlink ref="D8" r:id="rId14" xr:uid="{182D3207-BD14-415A-B2F4-D87C61CAF5C9}"/>
    <hyperlink ref="E15" r:id="rId15" xr:uid="{92A36AC6-494C-41F4-855C-CD28F8991475}"/>
    <hyperlink ref="D16" r:id="rId16" xr:uid="{04D17861-57BC-4529-ACEA-29F1BD30510F}"/>
    <hyperlink ref="D19" r:id="rId17" xr:uid="{91E0B503-8701-4B7E-9EAD-FAD2F180D3C2}"/>
    <hyperlink ref="E3" r:id="rId18" xr:uid="{D61A72A9-D173-4A0A-8D67-696C84DF306B}"/>
    <hyperlink ref="D4" r:id="rId19" xr:uid="{501E35DC-790E-4DCB-AD1E-5BABB97D7D9C}"/>
    <hyperlink ref="E4" r:id="rId20" xr:uid="{B54339DA-16B3-43CD-BEEF-17741BE15FE3}"/>
    <hyperlink ref="E14" r:id="rId21" display="https://www.cms.gov/Medicare/Quality-Initiatives-Patient-Assessment-Instruments/QualityMeasures/Downloads/ACO-and-PCMH-Primary-Care-Measures.pdf" xr:uid="{00000000-0004-0000-0500-000007000000}"/>
    <hyperlink ref="E21" r:id="rId22" xr:uid="{C0ED0DFF-8421-4190-94A5-4A780A2E1AE3}"/>
    <hyperlink ref="E5" r:id="rId23" xr:uid="{ADBCAD21-EDA5-49E6-BA11-FAAD34D0AC7B}"/>
    <hyperlink ref="E6" r:id="rId24" xr:uid="{546F1479-6A55-4FA3-833E-E5600B59B6F4}"/>
    <hyperlink ref="E7" r:id="rId25" xr:uid="{3B80054D-4DA8-4694-A88B-925BD650E36E}"/>
    <hyperlink ref="E8" r:id="rId26" xr:uid="{F951FD38-C22F-403E-BD42-F75D55B17D1C}"/>
    <hyperlink ref="E9" r:id="rId27" xr:uid="{7D5AB516-7DD6-4449-8CEC-31DE9FB4AD1A}"/>
    <hyperlink ref="E10" r:id="rId28" xr:uid="{C81C0483-DE1A-4CE0-8A14-AE5FC6436F70}"/>
    <hyperlink ref="E11" r:id="rId29" xr:uid="{B74D18EE-00D6-40CA-B4A6-2D9FF67687E3}"/>
    <hyperlink ref="E12" r:id="rId30" xr:uid="{AFA77171-7320-4181-9C11-FA3AE38BDD9E}"/>
    <hyperlink ref="E13" r:id="rId31" xr:uid="{AD379A21-DBA6-4DEA-82AC-324580D5AE34}"/>
    <hyperlink ref="E16" r:id="rId32" xr:uid="{83592F59-8670-40C5-9865-B72DF5CE93DF}"/>
    <hyperlink ref="E17" r:id="rId33" xr:uid="{8D5CB5D6-D100-46AF-B0A6-7AD97A4A13FC}"/>
    <hyperlink ref="D17" r:id="rId34" xr:uid="{B9EB36B5-43D1-4D3D-8274-22DC8BC7E737}"/>
    <hyperlink ref="D18" r:id="rId35" location="aligned-measure-set-" xr:uid="{27139829-76AE-4DC2-B9C3-8038F630AA0A}"/>
    <hyperlink ref="E18" r:id="rId36" xr:uid="{90E518B1-6AE2-428A-B29C-D0AE69AE02AF}"/>
    <hyperlink ref="E19" r:id="rId37" xr:uid="{F85E77A8-8944-4DD5-B94D-99205EFCC45D}"/>
    <hyperlink ref="E20" r:id="rId38" xr:uid="{C7DA67EC-AB9A-4CF1-887B-8F4E4BADE414}"/>
    <hyperlink ref="E22" r:id="rId39" xr:uid="{930CB276-CAEA-4CCD-A764-FCB0DF543049}"/>
  </hyperlinks>
  <pageMargins left="0.7" right="0.7" top="0.75" bottom="0.75" header="0.3" footer="0.3"/>
  <pageSetup scale="30" fitToWidth="0" fitToHeight="0" orientation="landscape" r:id="rId4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B4"/>
  <sheetViews>
    <sheetView workbookViewId="0"/>
  </sheetViews>
  <sheetFormatPr defaultColWidth="8.85546875" defaultRowHeight="15"/>
  <sheetData>
    <row r="1" spans="1:2" ht="110.25">
      <c r="A1" s="9" t="s">
        <v>16</v>
      </c>
      <c r="B1" t="s">
        <v>19</v>
      </c>
    </row>
    <row r="2" spans="1:2">
      <c r="A2" t="s">
        <v>1</v>
      </c>
      <c r="B2" t="s">
        <v>1</v>
      </c>
    </row>
    <row r="3" spans="1:2">
      <c r="A3" t="s">
        <v>7</v>
      </c>
      <c r="B3" t="s">
        <v>7</v>
      </c>
    </row>
    <row r="4" spans="1:2">
      <c r="B4" t="s">
        <v>20</v>
      </c>
    </row>
  </sheetData>
  <conditionalFormatting sqref="A1">
    <cfRule type="cellIs" dxfId="0" priority="1" operator="equal">
      <formula>"?"</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2:L37"/>
  <sheetViews>
    <sheetView workbookViewId="0"/>
  </sheetViews>
  <sheetFormatPr defaultColWidth="8.85546875" defaultRowHeight="15"/>
  <cols>
    <col min="1" max="1" width="30.7109375" customWidth="1"/>
  </cols>
  <sheetData>
    <row r="2" spans="1:3">
      <c r="A2" t="s">
        <v>183</v>
      </c>
      <c r="B2" t="s">
        <v>198</v>
      </c>
      <c r="C2" t="s">
        <v>200</v>
      </c>
    </row>
    <row r="3" spans="1:3">
      <c r="A3" t="s">
        <v>184</v>
      </c>
      <c r="B3" t="s">
        <v>199</v>
      </c>
      <c r="C3" t="str">
        <f>CONCATENATE(Table3[[#This Row],[Column1]],Table3[[#This Row],[selection_criteria]])</f>
        <v>Details for: Evidence-based and scientifically acceptable</v>
      </c>
    </row>
    <row r="4" spans="1:3">
      <c r="A4" t="s">
        <v>185</v>
      </c>
      <c r="B4" t="s">
        <v>199</v>
      </c>
      <c r="C4" t="str">
        <f>CONCATENATE(Table3[[#This Row],[Column1]],Table3[[#This Row],[selection_criteria]])</f>
        <v>Details for: Has a relevant benchmark</v>
      </c>
    </row>
    <row r="5" spans="1:3">
      <c r="A5" t="s">
        <v>186</v>
      </c>
      <c r="B5" t="s">
        <v>199</v>
      </c>
      <c r="C5" t="str">
        <f>CONCATENATE(Table3[[#This Row],[Column1]],Table3[[#This Row],[selection_criteria]])</f>
        <v>Details for: Not greatly influenced by patient case mix</v>
      </c>
    </row>
    <row r="6" spans="1:3">
      <c r="A6" t="s">
        <v>187</v>
      </c>
      <c r="B6" t="s">
        <v>199</v>
      </c>
      <c r="C6" t="str">
        <f>CONCATENATE(Table3[[#This Row],[Column1]],Table3[[#This Row],[selection_criteria]])</f>
        <v>Details for: Consistent with the goals of the program</v>
      </c>
    </row>
    <row r="7" spans="1:3">
      <c r="A7" t="s">
        <v>188</v>
      </c>
      <c r="B7" t="s">
        <v>199</v>
      </c>
      <c r="C7" t="str">
        <f>CONCATENATE(Table3[[#This Row],[Column1]],Table3[[#This Row],[selection_criteria]])</f>
        <v>Details for: Useable and relevant</v>
      </c>
    </row>
    <row r="8" spans="1:3">
      <c r="A8" t="s">
        <v>189</v>
      </c>
      <c r="B8" t="s">
        <v>199</v>
      </c>
      <c r="C8" t="str">
        <f>CONCATENATE(Table3[[#This Row],[Column1]],Table3[[#This Row],[selection_criteria]])</f>
        <v>Details for: Feasible to collect</v>
      </c>
    </row>
    <row r="9" spans="1:3">
      <c r="A9" t="s">
        <v>190</v>
      </c>
      <c r="B9" t="s">
        <v>199</v>
      </c>
      <c r="C9" t="str">
        <f>CONCATENATE(Table3[[#This Row],[Column1]],Table3[[#This Row],[selection_criteria]])</f>
        <v>Details for: Aligned with other measure sets</v>
      </c>
    </row>
    <row r="10" spans="1:3">
      <c r="A10" t="s">
        <v>191</v>
      </c>
      <c r="B10" t="s">
        <v>199</v>
      </c>
      <c r="C10" t="str">
        <f>CONCATENATE(Table3[[#This Row],[Column1]],Table3[[#This Row],[selection_criteria]])</f>
        <v>Details for: Promotes increased value</v>
      </c>
    </row>
    <row r="11" spans="1:3">
      <c r="A11" t="s">
        <v>192</v>
      </c>
      <c r="B11" t="s">
        <v>199</v>
      </c>
      <c r="C11" t="str">
        <f>CONCATENATE(Table3[[#This Row],[Column1]],Table3[[#This Row],[selection_criteria]])</f>
        <v xml:space="preserve">Details for: Present an opportunity for quality improvement </v>
      </c>
    </row>
    <row r="12" spans="1:3">
      <c r="A12" t="s">
        <v>193</v>
      </c>
      <c r="B12" t="s">
        <v>199</v>
      </c>
      <c r="C12" t="str">
        <f>CONCATENATE(Table3[[#This Row],[Column1]],Table3[[#This Row],[selection_criteria]])</f>
        <v>Details for: Transformative potential</v>
      </c>
    </row>
    <row r="13" spans="1:3">
      <c r="A13" t="s">
        <v>194</v>
      </c>
      <c r="B13" t="s">
        <v>199</v>
      </c>
      <c r="C13" t="str">
        <f>CONCATENATE(Table3[[#This Row],[Column1]],Table3[[#This Row],[selection_criteria]])</f>
        <v>Details for: Sufficient denominator size</v>
      </c>
    </row>
    <row r="14" spans="1:3">
      <c r="A14" t="s">
        <v>195</v>
      </c>
      <c r="B14" t="s">
        <v>199</v>
      </c>
      <c r="C14" t="str">
        <f>CONCATENATE(Table3[[#This Row],[Column1]],Table3[[#This Row],[selection_criteria]])</f>
        <v>Details for: Representative of the array of services provided by the program</v>
      </c>
    </row>
    <row r="15" spans="1:3">
      <c r="A15" t="s">
        <v>196</v>
      </c>
      <c r="B15" t="s">
        <v>199</v>
      </c>
      <c r="C15" t="str">
        <f>CONCATENATE(Table3[[#This Row],[Column1]],Table3[[#This Row],[selection_criteria]])</f>
        <v>Details for: Representative of the diversity of patients served by the program</v>
      </c>
    </row>
    <row r="16" spans="1:3">
      <c r="A16" t="s">
        <v>197</v>
      </c>
      <c r="B16" t="s">
        <v>199</v>
      </c>
      <c r="C16" t="str">
        <f>CONCATENATE(Table3[[#This Row],[Column1]],Table3[[#This Row],[selection_criteria]])</f>
        <v>Details for: Not unreasonably burdensome to payers or providers</v>
      </c>
    </row>
    <row r="22" spans="1:12">
      <c r="A22" s="90" t="s">
        <v>646</v>
      </c>
      <c r="B22" s="90" t="s">
        <v>647</v>
      </c>
      <c r="C22" s="90" t="s">
        <v>648</v>
      </c>
      <c r="D22" s="90" t="s">
        <v>649</v>
      </c>
      <c r="E22" s="90" t="s">
        <v>650</v>
      </c>
      <c r="F22" s="90" t="s">
        <v>651</v>
      </c>
      <c r="G22" s="90" t="s">
        <v>652</v>
      </c>
      <c r="H22" s="90" t="s">
        <v>653</v>
      </c>
      <c r="I22" s="90" t="s">
        <v>654</v>
      </c>
      <c r="J22" s="90" t="s">
        <v>655</v>
      </c>
      <c r="K22" s="90"/>
      <c r="L22" s="90"/>
    </row>
    <row r="23" spans="1:12">
      <c r="A23" s="93" t="s">
        <v>209</v>
      </c>
      <c r="B23" s="93" t="s">
        <v>210</v>
      </c>
      <c r="C23" s="93" t="s">
        <v>211</v>
      </c>
      <c r="D23" s="93" t="s">
        <v>212</v>
      </c>
      <c r="E23" s="93" t="s">
        <v>213</v>
      </c>
      <c r="F23" s="93" t="s">
        <v>214</v>
      </c>
      <c r="G23" s="93" t="s">
        <v>215</v>
      </c>
      <c r="H23" s="93" t="s">
        <v>216</v>
      </c>
      <c r="I23" s="93" t="s">
        <v>217</v>
      </c>
      <c r="J23" s="93" t="s">
        <v>218</v>
      </c>
      <c r="K23" s="93"/>
      <c r="L23" s="93"/>
    </row>
    <row r="24" spans="1:12">
      <c r="A24" s="91" t="s">
        <v>184</v>
      </c>
      <c r="B24" s="91" t="s">
        <v>184</v>
      </c>
      <c r="C24" s="91" t="s">
        <v>184</v>
      </c>
      <c r="D24" s="91" t="s">
        <v>184</v>
      </c>
      <c r="E24" s="91" t="s">
        <v>184</v>
      </c>
      <c r="F24" s="91" t="s">
        <v>184</v>
      </c>
      <c r="G24" s="91" t="s">
        <v>184</v>
      </c>
      <c r="H24" s="91" t="s">
        <v>184</v>
      </c>
      <c r="I24" s="91" t="s">
        <v>184</v>
      </c>
      <c r="J24" s="91" t="s">
        <v>184</v>
      </c>
      <c r="K24" s="91"/>
      <c r="L24" s="91"/>
    </row>
    <row r="25" spans="1:12">
      <c r="A25" t="s">
        <v>185</v>
      </c>
      <c r="B25" t="s">
        <v>185</v>
      </c>
      <c r="C25" t="s">
        <v>185</v>
      </c>
      <c r="D25" t="s">
        <v>185</v>
      </c>
      <c r="E25" t="s">
        <v>185</v>
      </c>
      <c r="F25" t="s">
        <v>185</v>
      </c>
      <c r="G25" t="s">
        <v>185</v>
      </c>
      <c r="H25" t="s">
        <v>185</v>
      </c>
      <c r="I25" t="s">
        <v>185</v>
      </c>
      <c r="J25" t="s">
        <v>185</v>
      </c>
    </row>
    <row r="26" spans="1:12">
      <c r="A26" s="91" t="s">
        <v>186</v>
      </c>
      <c r="B26" s="91" t="s">
        <v>186</v>
      </c>
      <c r="C26" s="91" t="s">
        <v>186</v>
      </c>
      <c r="D26" s="91" t="s">
        <v>186</v>
      </c>
      <c r="E26" s="91" t="s">
        <v>186</v>
      </c>
      <c r="F26" s="91" t="s">
        <v>186</v>
      </c>
      <c r="G26" s="91" t="s">
        <v>186</v>
      </c>
      <c r="H26" s="91" t="s">
        <v>186</v>
      </c>
      <c r="I26" s="91" t="s">
        <v>186</v>
      </c>
      <c r="J26" s="91" t="s">
        <v>186</v>
      </c>
      <c r="K26" s="91"/>
      <c r="L26" s="91"/>
    </row>
    <row r="27" spans="1:12">
      <c r="A27" t="s">
        <v>187</v>
      </c>
      <c r="B27" t="s">
        <v>187</v>
      </c>
      <c r="C27" t="s">
        <v>187</v>
      </c>
      <c r="D27" t="s">
        <v>187</v>
      </c>
      <c r="E27" t="s">
        <v>187</v>
      </c>
      <c r="F27" t="s">
        <v>187</v>
      </c>
      <c r="G27" t="s">
        <v>187</v>
      </c>
      <c r="H27" t="s">
        <v>187</v>
      </c>
      <c r="I27" t="s">
        <v>187</v>
      </c>
      <c r="J27" t="s">
        <v>187</v>
      </c>
    </row>
    <row r="28" spans="1:12">
      <c r="A28" s="91" t="s">
        <v>188</v>
      </c>
      <c r="B28" s="91" t="s">
        <v>188</v>
      </c>
      <c r="C28" s="91" t="s">
        <v>188</v>
      </c>
      <c r="D28" s="91" t="s">
        <v>188</v>
      </c>
      <c r="E28" s="91" t="s">
        <v>188</v>
      </c>
      <c r="F28" s="91" t="s">
        <v>188</v>
      </c>
      <c r="G28" s="91" t="s">
        <v>188</v>
      </c>
      <c r="H28" s="91" t="s">
        <v>188</v>
      </c>
      <c r="I28" s="91" t="s">
        <v>188</v>
      </c>
      <c r="J28" s="91" t="s">
        <v>188</v>
      </c>
      <c r="K28" s="91"/>
      <c r="L28" s="91"/>
    </row>
    <row r="29" spans="1:12">
      <c r="A29" t="s">
        <v>189</v>
      </c>
      <c r="B29" t="s">
        <v>189</v>
      </c>
      <c r="C29" t="s">
        <v>189</v>
      </c>
      <c r="D29" t="s">
        <v>189</v>
      </c>
      <c r="E29" t="s">
        <v>189</v>
      </c>
      <c r="F29" t="s">
        <v>189</v>
      </c>
      <c r="G29" t="s">
        <v>189</v>
      </c>
      <c r="H29" t="s">
        <v>189</v>
      </c>
      <c r="I29" t="s">
        <v>189</v>
      </c>
      <c r="J29" t="s">
        <v>189</v>
      </c>
    </row>
    <row r="30" spans="1:12">
      <c r="A30" s="91" t="s">
        <v>190</v>
      </c>
      <c r="B30" s="91" t="s">
        <v>190</v>
      </c>
      <c r="C30" s="91" t="s">
        <v>190</v>
      </c>
      <c r="D30" s="91" t="s">
        <v>190</v>
      </c>
      <c r="E30" s="91" t="s">
        <v>190</v>
      </c>
      <c r="F30" s="91" t="s">
        <v>190</v>
      </c>
      <c r="G30" s="91" t="s">
        <v>190</v>
      </c>
      <c r="H30" s="91" t="s">
        <v>190</v>
      </c>
      <c r="I30" s="91" t="s">
        <v>190</v>
      </c>
      <c r="J30" s="91" t="s">
        <v>190</v>
      </c>
      <c r="K30" s="91"/>
      <c r="L30" s="91"/>
    </row>
    <row r="31" spans="1:12">
      <c r="A31" t="s">
        <v>191</v>
      </c>
      <c r="B31" t="s">
        <v>191</v>
      </c>
      <c r="C31" t="s">
        <v>191</v>
      </c>
      <c r="D31" t="s">
        <v>191</v>
      </c>
      <c r="E31" t="s">
        <v>191</v>
      </c>
      <c r="F31" t="s">
        <v>191</v>
      </c>
      <c r="G31" t="s">
        <v>191</v>
      </c>
      <c r="H31" t="s">
        <v>191</v>
      </c>
      <c r="I31" t="s">
        <v>191</v>
      </c>
      <c r="J31" t="s">
        <v>191</v>
      </c>
    </row>
    <row r="32" spans="1:12">
      <c r="A32" s="91" t="s">
        <v>192</v>
      </c>
      <c r="B32" s="91" t="s">
        <v>192</v>
      </c>
      <c r="C32" s="91" t="s">
        <v>192</v>
      </c>
      <c r="D32" s="91" t="s">
        <v>192</v>
      </c>
      <c r="E32" s="91" t="s">
        <v>192</v>
      </c>
      <c r="F32" s="91" t="s">
        <v>192</v>
      </c>
      <c r="G32" s="91" t="s">
        <v>192</v>
      </c>
      <c r="H32" s="91" t="s">
        <v>192</v>
      </c>
      <c r="I32" s="91" t="s">
        <v>192</v>
      </c>
      <c r="J32" s="91" t="s">
        <v>192</v>
      </c>
      <c r="K32" s="91"/>
      <c r="L32" s="91"/>
    </row>
    <row r="33" spans="1:12">
      <c r="A33" t="s">
        <v>193</v>
      </c>
      <c r="B33" t="s">
        <v>193</v>
      </c>
      <c r="C33" t="s">
        <v>193</v>
      </c>
      <c r="D33" t="s">
        <v>193</v>
      </c>
      <c r="E33" t="s">
        <v>193</v>
      </c>
      <c r="F33" t="s">
        <v>193</v>
      </c>
      <c r="G33" t="s">
        <v>193</v>
      </c>
      <c r="H33" t="s">
        <v>193</v>
      </c>
      <c r="I33" t="s">
        <v>193</v>
      </c>
      <c r="J33" t="s">
        <v>193</v>
      </c>
    </row>
    <row r="34" spans="1:12">
      <c r="A34" s="91" t="s">
        <v>194</v>
      </c>
      <c r="B34" s="91" t="s">
        <v>194</v>
      </c>
      <c r="C34" s="91" t="s">
        <v>194</v>
      </c>
      <c r="D34" s="91" t="s">
        <v>194</v>
      </c>
      <c r="E34" s="91" t="s">
        <v>194</v>
      </c>
      <c r="F34" s="91" t="s">
        <v>194</v>
      </c>
      <c r="G34" s="91" t="s">
        <v>194</v>
      </c>
      <c r="H34" s="91" t="s">
        <v>194</v>
      </c>
      <c r="I34" s="91" t="s">
        <v>194</v>
      </c>
      <c r="J34" s="91" t="s">
        <v>194</v>
      </c>
      <c r="K34" s="91"/>
      <c r="L34" s="91"/>
    </row>
    <row r="35" spans="1:12">
      <c r="A35" t="s">
        <v>195</v>
      </c>
      <c r="B35" t="s">
        <v>195</v>
      </c>
      <c r="C35" t="s">
        <v>195</v>
      </c>
      <c r="D35" t="s">
        <v>195</v>
      </c>
      <c r="E35" t="s">
        <v>195</v>
      </c>
      <c r="F35" t="s">
        <v>195</v>
      </c>
      <c r="G35" t="s">
        <v>195</v>
      </c>
      <c r="H35" t="s">
        <v>195</v>
      </c>
      <c r="I35" t="s">
        <v>195</v>
      </c>
      <c r="J35" t="s">
        <v>195</v>
      </c>
    </row>
    <row r="36" spans="1:12">
      <c r="A36" s="91" t="s">
        <v>196</v>
      </c>
      <c r="B36" s="91" t="s">
        <v>196</v>
      </c>
      <c r="C36" s="91" t="s">
        <v>196</v>
      </c>
      <c r="D36" s="91" t="s">
        <v>196</v>
      </c>
      <c r="E36" s="91" t="s">
        <v>196</v>
      </c>
      <c r="F36" s="91" t="s">
        <v>196</v>
      </c>
      <c r="G36" s="91" t="s">
        <v>196</v>
      </c>
      <c r="H36" s="91" t="s">
        <v>196</v>
      </c>
      <c r="I36" s="91" t="s">
        <v>196</v>
      </c>
      <c r="J36" s="91" t="s">
        <v>196</v>
      </c>
      <c r="K36" s="91"/>
      <c r="L36" s="91"/>
    </row>
    <row r="37" spans="1:12">
      <c r="A37" s="92" t="s">
        <v>197</v>
      </c>
      <c r="B37" s="92" t="s">
        <v>197</v>
      </c>
      <c r="C37" s="92" t="s">
        <v>197</v>
      </c>
      <c r="D37" s="92" t="s">
        <v>197</v>
      </c>
      <c r="E37" s="92" t="s">
        <v>197</v>
      </c>
      <c r="F37" s="92" t="s">
        <v>197</v>
      </c>
      <c r="G37" s="92" t="s">
        <v>197</v>
      </c>
      <c r="H37" s="92" t="s">
        <v>197</v>
      </c>
      <c r="I37" s="92" t="s">
        <v>197</v>
      </c>
      <c r="J37" s="92" t="s">
        <v>197</v>
      </c>
      <c r="K37" s="92"/>
      <c r="L37" s="9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29a8555-db37-4257-91ea-e6d336cdedf2">
      <UserInfo>
        <DisplayName>Deepti Kanneganti</DisplayName>
        <AccountId>15</AccountId>
        <AccountType/>
      </UserInfo>
      <UserInfo>
        <DisplayName>Justine Zayhowski</DisplayName>
        <AccountId>2633</AccountId>
        <AccountType/>
      </UserInfo>
      <UserInfo>
        <DisplayName>Michael Bailit</DisplayName>
        <AccountId>22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CAD4CE2BC3A44A983A027F60757C3D" ma:contentTypeVersion="12" ma:contentTypeDescription="Create a new document." ma:contentTypeScope="" ma:versionID="9cceaec74829287d771df8764df584e4">
  <xsd:schema xmlns:xsd="http://www.w3.org/2001/XMLSchema" xmlns:xs="http://www.w3.org/2001/XMLSchema" xmlns:p="http://schemas.microsoft.com/office/2006/metadata/properties" xmlns:ns2="b58c3a01-6d6f-4f2f-b2dd-2f5e471462df" xmlns:ns3="d29a8555-db37-4257-91ea-e6d336cdedf2" targetNamespace="http://schemas.microsoft.com/office/2006/metadata/properties" ma:root="true" ma:fieldsID="4930f7e81b6a10349a2824a76f143795" ns2:_="" ns3:_="">
    <xsd:import namespace="b58c3a01-6d6f-4f2f-b2dd-2f5e471462df"/>
    <xsd:import namespace="d29a8555-db37-4257-91ea-e6d336cded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8c3a01-6d6f-4f2f-b2dd-2f5e471462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9a8555-db37-4257-91ea-e6d336cdedf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B64B8F-FECA-4BAE-AA4D-A28058AAAC48}">
  <ds:schemaRefs>
    <ds:schemaRef ds:uri="http://schemas.microsoft.com/sharepoint/v3/contenttype/forms"/>
  </ds:schemaRefs>
</ds:datastoreItem>
</file>

<file path=customXml/itemProps2.xml><?xml version="1.0" encoding="utf-8"?>
<ds:datastoreItem xmlns:ds="http://schemas.openxmlformats.org/officeDocument/2006/customXml" ds:itemID="{55E178E9-AF55-48AA-864C-525639DA5A9D}">
  <ds:schemaRefs>
    <ds:schemaRef ds:uri="http://www.w3.org/XML/1998/namespace"/>
    <ds:schemaRef ds:uri="0eb9aeac-91b2-4d0c-9f32-32e89759ed7b"/>
    <ds:schemaRef ds:uri="http://purl.org/dc/terms/"/>
    <ds:schemaRef ds:uri="d29a8555-db37-4257-91ea-e6d336cdedf2"/>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4338698-0030-4F30-B44B-E690700F7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8c3a01-6d6f-4f2f-b2dd-2f5e471462df"/>
    <ds:schemaRef ds:uri="d29a8555-db37-4257-91ea-e6d336cde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Alignment Tool</vt:lpstr>
      <vt:lpstr>CT Aligned Measure Set</vt:lpstr>
      <vt:lpstr>Summary Sheet</vt:lpstr>
      <vt:lpstr>Measure Crosswalk</vt:lpstr>
      <vt:lpstr>Links to Source Documents</vt:lpstr>
      <vt:lpstr>Sheet1</vt:lpstr>
      <vt:lpstr>Sheet2</vt:lpstr>
      <vt:lpstr>'Links to Source Documents'!_ftnref1</vt:lpstr>
      <vt:lpstr>'Links to Source Documents'!_Hlk99298584</vt:lpstr>
      <vt:lpstr>details</vt:lpstr>
      <vt:lpstr>'Links to Source Documents'!Print_Area</vt:lpstr>
      <vt:lpstr>'Measure Crosswalk'!Print_Area</vt:lpstr>
      <vt:lpstr>'CT Aligned Measure Set'!Print_Titles</vt:lpstr>
      <vt:lpstr>'Links to Source Documents'!Print_Titles</vt:lpstr>
      <vt:lpstr>'Measure Crosswalk'!Print_Titles</vt:lpstr>
      <vt:lpstr>'Summary Sheet'!Print_Titles</vt:lpstr>
      <vt:lpstr>selection_criteria</vt:lpstr>
      <vt:lpstr>selection_criteria_a</vt:lpstr>
      <vt:lpstr>selection_criteria_b</vt:lpstr>
      <vt:lpstr>selection_criteria_c</vt:lpstr>
      <vt:lpstr>selection_criteria_d</vt:lpstr>
      <vt:lpstr>selection_criteria_e</vt:lpstr>
      <vt:lpstr>selection_criteria_f</vt:lpstr>
      <vt:lpstr>selection_criteria_g</vt:lpstr>
      <vt:lpstr>selection_criteria_h</vt:lpstr>
      <vt:lpstr>selection_criteria_i</vt:lpstr>
      <vt:lpstr>selection_criteria_j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Deepti Kanneganti</dc:creator>
  <cp:lastModifiedBy>Nagy, Hanna</cp:lastModifiedBy>
  <cp:lastPrinted>2014-09-19T05:53:22Z</cp:lastPrinted>
  <dcterms:created xsi:type="dcterms:W3CDTF">2013-10-10T14:15:55Z</dcterms:created>
  <dcterms:modified xsi:type="dcterms:W3CDTF">2023-04-14T13:01:33Z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0x010100D2CAD4CE2BC3A44A983A027F60757C3D</vt:lpwstr>
  </property>
  <property fmtid="{D5CDD505-2E9C-101B-9397-08002B2CF9AE}" pid="3" name="AuthorIds_UIVersion_49152">
    <vt:lpwstr>15</vt:lpwstr>
  </property>
  <property fmtid="{D5CDD505-2E9C-101B-9397-08002B2CF9AE}" pid="4" name="AuthorIds_UIVersion_55808">
    <vt:lpwstr>15</vt:lpwstr>
  </property>
</Properties>
</file>