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ForrestA\OneDrive - State of Connecticut\My Projects\SEC\Committees\Finance Committee\"/>
    </mc:Choice>
  </mc:AlternateContent>
  <xr:revisionPtr revIDLastSave="0" documentId="8_{2EB3E742-6590-4E29-B69E-805F6CD4F5F2}" xr6:coauthVersionLast="47" xr6:coauthVersionMax="47" xr10:uidLastSave="{00000000-0000-0000-0000-000000000000}"/>
  <bookViews>
    <workbookView xWindow="-108" yWindow="-108" windowWidth="23256" windowHeight="12576" xr2:uid="{45101578-4F15-49B6-BC78-7D4E72797D00}"/>
  </bookViews>
  <sheets>
    <sheet name="Budget - FY22-23" sheetId="4" r:id="rId1"/>
    <sheet name="Council goals" sheetId="6" r:id="rId2"/>
    <sheet name="Comprehensive Budget" sheetId="8" r:id="rId3"/>
    <sheet name="SEC Positions" sheetId="9" r:id="rId4"/>
    <sheet name="Job Reference Key"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9" l="1"/>
  <c r="G36" i="9"/>
  <c r="G30" i="9"/>
  <c r="G18" i="9"/>
  <c r="E12" i="9"/>
  <c r="E30" i="9" s="1"/>
  <c r="F12" i="9"/>
  <c r="F18" i="9"/>
  <c r="F30" i="9"/>
  <c r="F36" i="9" s="1"/>
  <c r="D24" i="9"/>
  <c r="D18" i="9"/>
  <c r="B22" i="9"/>
  <c r="F22" i="4"/>
  <c r="E18" i="9" l="1"/>
  <c r="F20" i="4"/>
  <c r="B12" i="9"/>
  <c r="B24" i="9" s="1"/>
  <c r="D12" i="9"/>
  <c r="G22" i="4"/>
  <c r="G20" i="4"/>
  <c r="K25" i="4" l="1"/>
  <c r="J25" i="4"/>
  <c r="C69" i="8"/>
  <c r="C64" i="8"/>
  <c r="D69" i="8"/>
  <c r="A69" i="8"/>
  <c r="A70" i="8" s="1"/>
  <c r="A71" i="8" s="1"/>
  <c r="A66" i="8"/>
  <c r="A65" i="8"/>
  <c r="A64" i="8"/>
  <c r="D64" i="8"/>
  <c r="C53" i="8" l="1"/>
  <c r="D27" i="8"/>
  <c r="C27" i="8"/>
  <c r="D26" i="8"/>
  <c r="C26" i="8"/>
  <c r="A5" i="8"/>
  <c r="A6" i="8" s="1"/>
  <c r="A7" i="8" s="1"/>
  <c r="A8" i="8" s="1"/>
  <c r="A9" i="8" s="1"/>
  <c r="A10" i="8" s="1"/>
  <c r="A11" i="8" s="1"/>
  <c r="A12" i="8" s="1"/>
  <c r="A15" i="8" s="1"/>
  <c r="A16" i="8" s="1"/>
  <c r="A17" i="8" s="1"/>
  <c r="A18" i="8" s="1"/>
  <c r="A19" i="8" s="1"/>
  <c r="A20" i="8" s="1"/>
  <c r="A21" i="8" s="1"/>
  <c r="A22" i="8" s="1"/>
  <c r="A23" i="8" s="1"/>
  <c r="A26" i="8" s="1"/>
  <c r="A27" i="8" s="1"/>
  <c r="A31" i="8" s="1"/>
  <c r="A32" i="8" s="1"/>
  <c r="A33" i="8" s="1"/>
  <c r="A34" i="8" s="1"/>
  <c r="A35" i="8" s="1"/>
  <c r="A36" i="8" s="1"/>
  <c r="A37" i="8" s="1"/>
  <c r="A38" i="8" s="1"/>
  <c r="A39" i="8" s="1"/>
  <c r="A40" i="8" s="1"/>
  <c r="A41" i="8" s="1"/>
  <c r="A42" i="8" s="1"/>
  <c r="A43" i="8" s="1"/>
  <c r="A46" i="8" s="1"/>
  <c r="A49" i="8" s="1"/>
  <c r="A50" i="8" s="1"/>
  <c r="A51" i="8" s="1"/>
  <c r="A52" i="8" s="1"/>
  <c r="A53" i="8" s="1"/>
  <c r="A56" i="8" s="1"/>
  <c r="A60" i="8" s="1"/>
  <c r="C43" i="8"/>
  <c r="D23" i="8"/>
  <c r="C23" i="8"/>
  <c r="D12" i="8"/>
  <c r="C12" i="8"/>
  <c r="D53" i="8"/>
  <c r="D43" i="8"/>
  <c r="D61" i="4" l="1"/>
  <c r="D60" i="4"/>
  <c r="D59" i="4"/>
  <c r="D67" i="4" l="1"/>
  <c r="G42" i="4" l="1"/>
  <c r="D46" i="8" s="1"/>
  <c r="F33" i="4"/>
  <c r="F42" i="4" s="1"/>
  <c r="C46" i="8" l="1"/>
  <c r="C56" i="8" s="1"/>
  <c r="D56" i="8"/>
  <c r="D65" i="8" l="1"/>
  <c r="D66" i="8" s="1"/>
  <c r="D70" i="8"/>
  <c r="D71" i="8" s="1"/>
  <c r="C70" i="8"/>
  <c r="C71" i="8" s="1"/>
  <c r="C65" i="8"/>
  <c r="C6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tc={549EE86A-6E10-4AAC-8BC2-B937C1710874}</author>
  </authors>
  <commentList>
    <comment ref="A49" authorId="0" shapeId="0" xr:uid="{549EE86A-6E10-4AAC-8BC2-B937C1710874}">
      <text>
        <t>[Threaded comment]
Your version of Excel allows you to read this threaded comment; however, any edits to it will get removed if the file is opened in a newer version of Excel. Learn more: https://go.microsoft.com/fwlink/?linkid=870924
Comment:
    Highlighted in red as these are soft numbers</t>
      </text>
    </comment>
  </commentList>
</comments>
</file>

<file path=xl/sharedStrings.xml><?xml version="1.0" encoding="utf-8"?>
<sst xmlns="http://schemas.openxmlformats.org/spreadsheetml/2006/main" count="245" uniqueCount="210">
  <si>
    <t>Cannabis - Social Equity Council</t>
  </si>
  <si>
    <t>Budget</t>
  </si>
  <si>
    <t>Framework</t>
  </si>
  <si>
    <t>Annual Salary</t>
  </si>
  <si>
    <t>Start Date</t>
  </si>
  <si>
    <t>FY22</t>
  </si>
  <si>
    <t>FY23</t>
  </si>
  <si>
    <t>Comments</t>
  </si>
  <si>
    <t>Minimum</t>
  </si>
  <si>
    <t>Maximum</t>
  </si>
  <si>
    <t>Administrative Assistant (3591CL)</t>
  </si>
  <si>
    <t>Program Manager (MP64)</t>
  </si>
  <si>
    <t>Program Specialist (AR22)</t>
  </si>
  <si>
    <t>Program Manager (MP64) - Jennifer Edwards</t>
  </si>
  <si>
    <t>Paralegal Specialist (6142AR)</t>
  </si>
  <si>
    <t>State Fringe Benefits and Pension Obligations</t>
  </si>
  <si>
    <t>Consultant</t>
  </si>
  <si>
    <t>RFP:</t>
  </si>
  <si>
    <t>Funding for SEC comissioned study</t>
  </si>
  <si>
    <t>Other Expenses</t>
  </si>
  <si>
    <t>Technical Assistance</t>
  </si>
  <si>
    <t>Community Reinvestment Program</t>
  </si>
  <si>
    <t>Total Projected Annual Cost</t>
  </si>
  <si>
    <t>Assumptions</t>
  </si>
  <si>
    <t>Agency will incur a comp time liability to set up and support technical functions based on current 50% IT staffing level (estimate 50 hours)</t>
  </si>
  <si>
    <t>Portal/Automation costs are a rough estimate and may be more or less depending on level of complexity and integrations required</t>
  </si>
  <si>
    <t>Document management will be provided by agency</t>
  </si>
  <si>
    <t>DAS SMART will provide HR support</t>
  </si>
  <si>
    <t>DAS BEST will assume responsibility for IT support post-centralization and will provide support to implement portal</t>
  </si>
  <si>
    <t>End of fiscal year</t>
  </si>
  <si>
    <t>Total number of staff</t>
  </si>
  <si>
    <t>Other Expenses:</t>
  </si>
  <si>
    <t>Per Staff</t>
  </si>
  <si>
    <t>Total</t>
  </si>
  <si>
    <t>Computer Equipment</t>
  </si>
  <si>
    <t>Licenses</t>
  </si>
  <si>
    <t>Cell Phones/Hotspots</t>
  </si>
  <si>
    <t>Travel/Mileage</t>
  </si>
  <si>
    <t>Office supplies, etc.</t>
  </si>
  <si>
    <t>Subscriptions</t>
  </si>
  <si>
    <t>Council Expenses</t>
  </si>
  <si>
    <t>Reimbursement as outlined in RERACA</t>
  </si>
  <si>
    <t>Council Retreat</t>
  </si>
  <si>
    <t>Other Expenses Projected Total:</t>
  </si>
  <si>
    <t>SEC Goals:</t>
  </si>
  <si>
    <t>Establish an accelerator program</t>
  </si>
  <si>
    <t>Implement technical assistance</t>
  </si>
  <si>
    <t>Conduct outreach</t>
  </si>
  <si>
    <t>Develop a community investment program</t>
  </si>
  <si>
    <t>Select an accounting vendor to review applications</t>
  </si>
  <si>
    <t>Develop a legislative agenda</t>
  </si>
  <si>
    <t>Propose adjustments to the enacted budget</t>
  </si>
  <si>
    <t>Use of the Social Equity and Innovation Fund</t>
  </si>
  <si>
    <t>Inform vehicles (programs &amp; procedures) for accessing capital and workforce education</t>
  </si>
  <si>
    <t>Inform vehicles (programs &amp; procedures) for substance abuse prevention and treatment</t>
  </si>
  <si>
    <t>Description</t>
  </si>
  <si>
    <t>Department of Revenue Services</t>
  </si>
  <si>
    <t>7 Positions in FY22 &amp; FY23</t>
  </si>
  <si>
    <t>Office of the Attorney General</t>
  </si>
  <si>
    <t>4 Positions in FY23</t>
  </si>
  <si>
    <t>Department of Emergency Services and Public Protection</t>
  </si>
  <si>
    <t>2 Positions in FY23</t>
  </si>
  <si>
    <t>Department of Consumer Protection</t>
  </si>
  <si>
    <t>59 Positions in FY22 &amp; 62 Positions in FY23</t>
  </si>
  <si>
    <t>Department of Economic and Community Development</t>
  </si>
  <si>
    <t>7 Positions in FY22 &amp;FY23</t>
  </si>
  <si>
    <t>Agricultural Experimentation Station</t>
  </si>
  <si>
    <t>3 Positions in FY22 &amp; FY23</t>
  </si>
  <si>
    <t>Department of Public Health</t>
  </si>
  <si>
    <t>2 Positions in FY22 &amp; 3 Positions in FY23</t>
  </si>
  <si>
    <t>Department of Mental Health and Addiction Services</t>
  </si>
  <si>
    <t>1 Position in FY22 &amp; FY23</t>
  </si>
  <si>
    <t>Department of Motor Vehicles</t>
  </si>
  <si>
    <t>Department of Transportation</t>
  </si>
  <si>
    <t>Comptroller- Fringe Benefits</t>
  </si>
  <si>
    <t>Social Equity Council Statutory Responsibilities</t>
  </si>
  <si>
    <t>SEC estimate; combination of Accelerator Program, Technical Assistance</t>
  </si>
  <si>
    <t>Workforce Development</t>
  </si>
  <si>
    <t>Community Reinvestment</t>
  </si>
  <si>
    <t>SEC estimate</t>
  </si>
  <si>
    <t xml:space="preserve">Access to Capital </t>
  </si>
  <si>
    <t>General Fund</t>
  </si>
  <si>
    <t>Special Transportation Fund</t>
  </si>
  <si>
    <t>Municipal Revenue Sharing</t>
  </si>
  <si>
    <t>Municipal Tax</t>
  </si>
  <si>
    <t>Cannabis Regulatory Acct</t>
  </si>
  <si>
    <t>Social Equity and Innovation Acct</t>
  </si>
  <si>
    <t>Social Equity and Innovation Fund</t>
  </si>
  <si>
    <t>Prevention Account</t>
  </si>
  <si>
    <t>OPM Projected Cannabis Funds/Revenues</t>
  </si>
  <si>
    <t>Other Funds</t>
  </si>
  <si>
    <t>P.A. 21-2 JSS Sec. 308</t>
  </si>
  <si>
    <t>Title</t>
  </si>
  <si>
    <t>Program Manager (AR26)</t>
  </si>
  <si>
    <t>Fiscal Administative Officer (AR23)</t>
  </si>
  <si>
    <t>In a state agency, facility or institution this class is accountable for independently performing a full range of tasks in professional level fiscal and administrative functions.</t>
  </si>
  <si>
    <t>https://www.jobapscloud.com/CT/specs/classspecdisplay.asp?ClassNumber=1308AR&amp;LinkSpec=RecruitNum2&amp;R1=&amp;R3=</t>
  </si>
  <si>
    <t>Fiscal Administative Assistant (AR19)</t>
  </si>
  <si>
    <t>In a state agency, facility, or institution this class is accountable for performing a combination of basic paraprofessional work, and highly complex clerical work in fiscal and administrative functions.</t>
  </si>
  <si>
    <t>https://www.jobapscloud.com/CT/specs/classspecdisplay.asp?ClassNumber=1317AR&amp;LinkSpec=RecruitNum2&amp;R1=&amp;R3=</t>
  </si>
  <si>
    <t>Agency Legal Director(MP70)</t>
  </si>
  <si>
    <t>In a state agency this class is accountable for directing the legal staff of the agency and acting as legal advisor to the Commissioner, in consultation with the Attorney General's office on complex legal issues.</t>
  </si>
  <si>
    <t>https://www.jobapscloud.com/CT/specs/classspecdisplay.asp?ClassNumber=8539MP&amp;LinkSpec=RecruitNum2&amp;R1=&amp;R3=</t>
  </si>
  <si>
    <t>Staff Attorney 2 (AR28)</t>
  </si>
  <si>
    <t>In a state agency this class is accountable for independently performing a full range of tasks in the legal work of the agency.</t>
  </si>
  <si>
    <t>https://www.jobapscloud.com/CT/specs/classspecdisplay.asp?ClassNumber=0088AR&amp;LinkSpec=RecruitNum2&amp;R1=&amp;R3=</t>
  </si>
  <si>
    <t>Paralegal Specialist (AR22)</t>
  </si>
  <si>
    <t>In a state agency, this class is accountable for providing advanced paralegal support in a highly complex legal unit. This class provides advanced technical leadership, research and consultation in the areas of preparing draft legal documents and draft decisions of highly complex cases; as a resource regarding issues, procedures, process and timeframe as related to cases and presenting legal matters as needed.</t>
  </si>
  <si>
    <t>https://www.jobapscloud.com/CT/specs/classspecdisplay.asp?ClassNumber=6142AR&amp;LinkSpec=RecruitNum2&amp;R1=&amp;R3=</t>
  </si>
  <si>
    <t>Staff Attorney 1 (AR25)</t>
  </si>
  <si>
    <t>In a state agency this class is accountable for receiving on the job training in all aspects of agency legal work.</t>
  </si>
  <si>
    <t>https://www.jobapscloud.com/CT/specs/classspecdisplay.asp?ClassNumber=0087AR&amp;LinkSpec=RecruitNum2&amp;R1=&amp;R3=</t>
  </si>
  <si>
    <t>OFA Revenue Projections</t>
  </si>
  <si>
    <t>Total OFA Revenue Projections</t>
  </si>
  <si>
    <t>Fiscal Year 2022</t>
  </si>
  <si>
    <t>Fiscal Year 2023</t>
  </si>
  <si>
    <t>Total OPM Revenue Projections</t>
  </si>
  <si>
    <t>Funds Available for Cannabis Related Expenses</t>
  </si>
  <si>
    <t>OFA Revenue Estimate (Lines 5 &amp; 6)</t>
  </si>
  <si>
    <t>OPM Revenue Estimate (Lines 14 &amp; 15)</t>
  </si>
  <si>
    <t>Cannabis Related Expenditures</t>
  </si>
  <si>
    <t>State Agency Expenditures</t>
  </si>
  <si>
    <t>Total State Agency Related Expenditures</t>
  </si>
  <si>
    <t>Social Equity Council Expenses</t>
  </si>
  <si>
    <t>Projected Annual Cost</t>
  </si>
  <si>
    <t>Grand Total All Expenditures</t>
  </si>
  <si>
    <t>Carryforward from OPM OE</t>
  </si>
  <si>
    <t>$50M bond auth. in FY22 to DECD for SEC in P.A. 21-1 JSS Sec. 134</t>
  </si>
  <si>
    <t>Balance Calculation Estimate</t>
  </si>
  <si>
    <t>OFA Balance Calculation</t>
  </si>
  <si>
    <t>Grand Total All Expenditures (Line 40)</t>
  </si>
  <si>
    <t>Available Revenue Estimate (Line 19 &amp; 41)</t>
  </si>
  <si>
    <t>Estimated OFA Balance</t>
  </si>
  <si>
    <t>Contains the $5.0 million carryforward from OPM</t>
  </si>
  <si>
    <t>OPM Balance Calculation</t>
  </si>
  <si>
    <t>Available Revenue Estimate (Line 20 &amp; 41)</t>
  </si>
  <si>
    <t>UConn Health Center</t>
  </si>
  <si>
    <t>Total Social Equity Council Statutory Responsibilities</t>
  </si>
  <si>
    <t>Rough estimate from OWS of $10k per participant for training, 164 participants in FY22, 498 in FY23</t>
  </si>
  <si>
    <t>7 Positions in FY22 &amp; 8 Positions in FY 23</t>
  </si>
  <si>
    <t>Estimated OPM Balance</t>
  </si>
  <si>
    <t>Tab 1 Summary w/ DECD budgeted expenses, technical assistance, accelerator and community reinvestment backed out</t>
  </si>
  <si>
    <t>***Cannabis Revenues</t>
  </si>
  <si>
    <t xml:space="preserve">Technical Assistance/Accelerator Program </t>
  </si>
  <si>
    <t>Miscellaneous (see other expenses below)</t>
  </si>
  <si>
    <t>Position Title</t>
  </si>
  <si>
    <t xml:space="preserve">FY 22 </t>
  </si>
  <si>
    <t>Status</t>
  </si>
  <si>
    <t>FY 23 (27 PPDS)</t>
  </si>
  <si>
    <t>Executive Director - EX003</t>
  </si>
  <si>
    <t>Program Manager - MP64</t>
  </si>
  <si>
    <t>Administrative Assistant - CL19</t>
  </si>
  <si>
    <t>Associate Accountant - AR26</t>
  </si>
  <si>
    <t>FY22 Mar-June</t>
  </si>
  <si>
    <t>Fiscal Administative Officer - AR23</t>
  </si>
  <si>
    <t>Agency Legal Director - MP70</t>
  </si>
  <si>
    <t>Staff Attorney 2 - AR28</t>
  </si>
  <si>
    <t>Comm &amp; Legislative Affairs Manager - MP65</t>
  </si>
  <si>
    <t>Total PS Estimate</t>
  </si>
  <si>
    <t>Number of Positions</t>
  </si>
  <si>
    <t>TOTAL Costs</t>
  </si>
  <si>
    <t>Administrative Assistant 3591CL</t>
  </si>
  <si>
    <t>FY22 Apr-June</t>
  </si>
  <si>
    <t>Fiscal Administrative Officer (AR23)</t>
  </si>
  <si>
    <t>Associate Accountant (AR26)</t>
  </si>
  <si>
    <t>Staff Attorney 2 (0088AR)</t>
  </si>
  <si>
    <t>Comms &amp; Legislative Affairs Manager (3242MP) or (MP65)</t>
  </si>
  <si>
    <t>Brand Director (3168MP)</t>
  </si>
  <si>
    <t>Executive Director - Ginne-Rae Clay</t>
  </si>
  <si>
    <t xml:space="preserve">Program Manager (MP64) - </t>
  </si>
  <si>
    <t>SEC, DECD MOU</t>
  </si>
  <si>
    <t>FY 23</t>
  </si>
  <si>
    <t xml:space="preserve">Total Salary </t>
  </si>
  <si>
    <t>Program Expenses</t>
  </si>
  <si>
    <t>Marketing and Outreach</t>
  </si>
  <si>
    <t>Membership</t>
  </si>
  <si>
    <t>Cannabis Memberships</t>
  </si>
  <si>
    <t>Social Equity Applicant Verification</t>
  </si>
  <si>
    <t>Uconn - Current contract in place</t>
  </si>
  <si>
    <t>2 Positions in FY 23</t>
  </si>
  <si>
    <t xml:space="preserve">Staff Mileage, Conferences and Registration fees </t>
  </si>
  <si>
    <t>Last day 12/30/2021  will manage committees and council.  With admin support from DECD.</t>
  </si>
  <si>
    <t>Manages Legal Affairs. Supports call center efforts.</t>
  </si>
  <si>
    <t>Directs Communications and Legislative Affairs.  Supports call center efforts.</t>
  </si>
  <si>
    <t>Director of Social Equity Licensing Program. Supports call center efforts.</t>
  </si>
  <si>
    <t>Social Media, Marketing and Branding. Supports call center efforts.</t>
  </si>
  <si>
    <t>Director of Social Equity Investment Programs. Supports call center efforts.</t>
  </si>
  <si>
    <t>Supports Legal Affairs.  Manages call center efforts.</t>
  </si>
  <si>
    <t>social media campaigns, marketing/communication strategy, public relations, website content, marketing collateral, photography, logo design, and newsletter and contact center (Platform Development) SEC Email.</t>
  </si>
  <si>
    <t>Grass Roots Technical Assistance</t>
  </si>
  <si>
    <t>Contracts for service for Cannabis Business Development.</t>
  </si>
  <si>
    <t>Newsletter, mailing, software, Zoom, etc.</t>
  </si>
  <si>
    <r>
      <t>Brand Director (MP70)-</t>
    </r>
    <r>
      <rPr>
        <b/>
        <sz val="10"/>
        <color theme="1"/>
        <rFont val="Calibri"/>
        <family val="2"/>
        <scheme val="minor"/>
      </rPr>
      <t xml:space="preserve"> Request to fill FY 22</t>
    </r>
  </si>
  <si>
    <t>FY 24 (27 PPDS)</t>
  </si>
  <si>
    <t xml:space="preserve">Paralegal Specialist - AR22  </t>
  </si>
  <si>
    <t>Request FY 24</t>
  </si>
  <si>
    <t>Request FY 25</t>
  </si>
  <si>
    <t>Request FY 23</t>
  </si>
  <si>
    <t xml:space="preserve">Total OE Cost - previously approved </t>
  </si>
  <si>
    <t>10 -positions</t>
  </si>
  <si>
    <t>14 positions</t>
  </si>
  <si>
    <t>8 positions</t>
  </si>
  <si>
    <t>FY 25 (27 PPDS)</t>
  </si>
  <si>
    <t>Increase in PS Annually</t>
  </si>
  <si>
    <t>FY24</t>
  </si>
  <si>
    <t>FY25</t>
  </si>
  <si>
    <t>13 positions</t>
  </si>
  <si>
    <t>Hired 08/13/21</t>
  </si>
  <si>
    <t>Hired 01/03/22</t>
  </si>
  <si>
    <t>Hired12/03/21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</si>
</sst>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
    <numFmt numFmtId="167" formatCode="m/d/yy;@"/>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u/>
      <sz val="11"/>
      <color theme="1"/>
      <name val="Calibri"/>
      <family val="2"/>
      <scheme val="minor"/>
    </font>
    <font>
      <u val="singleAccounting"/>
      <sz val="11"/>
      <color theme="1"/>
      <name val="Calibri"/>
      <family val="2"/>
      <scheme val="minor"/>
    </font>
    <font>
      <b/>
      <sz val="16"/>
      <color theme="1"/>
      <name val="Calibri"/>
      <family val="2"/>
      <scheme val="minor"/>
    </font>
    <font>
      <sz val="14"/>
      <name val="Calibri"/>
      <family val="2"/>
      <scheme val="minor"/>
    </font>
    <font>
      <b/>
      <sz val="14"/>
      <name val="Calibri"/>
      <family val="2"/>
      <scheme val="minor"/>
    </font>
    <font>
      <b/>
      <sz val="14"/>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8"/>
      <name val="Calibri"/>
      <family val="2"/>
      <scheme val="minor"/>
    </font>
    <font>
      <b/>
      <sz val="10"/>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0000"/>
        <bgColor indexed="64"/>
      </patternFill>
    </fill>
  </fills>
  <borders count="6">
    <border>
      <left/>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128">
    <xf numFmtId="0" fontId="0" fillId="0" borderId="0" xfId="0"/>
    <xf numFmtId="0" fontId="0" fillId="0" borderId="0" xfId="0" applyAlignment="1">
      <alignment wrapText="1"/>
    </xf>
    <xf numFmtId="0" fontId="1" fillId="0" borderId="0" xfId="0" applyFont="1" applyAlignment="1">
      <alignment horizontal="center"/>
    </xf>
    <xf numFmtId="0" fontId="3" fillId="0" borderId="0" xfId="0" applyFont="1" applyFill="1"/>
    <xf numFmtId="8" fontId="3" fillId="0" borderId="0" xfId="0" applyNumberFormat="1" applyFont="1" applyFill="1" applyAlignment="1">
      <alignment horizontal="right"/>
    </xf>
    <xf numFmtId="0" fontId="4" fillId="0" borderId="0" xfId="0" applyFont="1" applyFill="1"/>
    <xf numFmtId="0" fontId="3" fillId="0" borderId="0" xfId="0" applyFont="1" applyFill="1" applyAlignment="1">
      <alignment horizontal="center"/>
    </xf>
    <xf numFmtId="6" fontId="3" fillId="0" borderId="0" xfId="0" applyNumberFormat="1" applyFont="1" applyFill="1" applyAlignment="1">
      <alignment horizontal="right"/>
    </xf>
    <xf numFmtId="6" fontId="3" fillId="0" borderId="0" xfId="0" applyNumberFormat="1" applyFont="1" applyFill="1"/>
    <xf numFmtId="6" fontId="4" fillId="0" borderId="0" xfId="0" applyNumberFormat="1" applyFont="1" applyFill="1"/>
    <xf numFmtId="0" fontId="4" fillId="0" borderId="0" xfId="0" applyNumberFormat="1" applyFont="1" applyFill="1" applyAlignment="1">
      <alignment horizontal="right"/>
    </xf>
    <xf numFmtId="6" fontId="3" fillId="0" borderId="0" xfId="1" applyNumberFormat="1" applyFont="1" applyFill="1" applyAlignment="1">
      <alignment horizontal="right"/>
    </xf>
    <xf numFmtId="0" fontId="3" fillId="0" borderId="0" xfId="0" applyFont="1" applyFill="1" applyAlignment="1">
      <alignment horizontal="center" wrapText="1"/>
    </xf>
    <xf numFmtId="6" fontId="3" fillId="0" borderId="0" xfId="0" applyNumberFormat="1" applyFont="1" applyFill="1" applyAlignment="1">
      <alignment horizontal="center" wrapText="1"/>
    </xf>
    <xf numFmtId="14" fontId="3" fillId="0" borderId="0" xfId="0" applyNumberFormat="1" applyFont="1" applyFill="1"/>
    <xf numFmtId="14" fontId="3" fillId="0" borderId="0" xfId="0" applyNumberFormat="1" applyFont="1" applyFill="1" applyAlignment="1">
      <alignment horizontal="right"/>
    </xf>
    <xf numFmtId="0" fontId="1" fillId="0" borderId="0" xfId="0" applyFont="1"/>
    <xf numFmtId="164" fontId="3" fillId="0" borderId="0" xfId="1" applyNumberFormat="1" applyFont="1" applyFill="1"/>
    <xf numFmtId="164" fontId="3" fillId="0" borderId="0" xfId="1" applyNumberFormat="1" applyFont="1" applyFill="1" applyAlignment="1">
      <alignment horizontal="right"/>
    </xf>
    <xf numFmtId="164" fontId="4" fillId="0" borderId="0" xfId="1" applyNumberFormat="1" applyFont="1" applyFill="1"/>
    <xf numFmtId="164" fontId="4" fillId="0" borderId="0" xfId="1" applyNumberFormat="1" applyFont="1" applyFill="1" applyAlignment="1">
      <alignment horizontal="right"/>
    </xf>
    <xf numFmtId="164" fontId="3" fillId="0" borderId="0" xfId="1" applyNumberFormat="1" applyFont="1" applyFill="1" applyAlignment="1">
      <alignment horizontal="center"/>
    </xf>
    <xf numFmtId="165" fontId="3" fillId="0" borderId="0" xfId="2" applyNumberFormat="1" applyFont="1" applyFill="1"/>
    <xf numFmtId="165" fontId="3" fillId="0" borderId="0" xfId="2" applyNumberFormat="1" applyFont="1" applyFill="1" applyAlignment="1">
      <alignment horizontal="right"/>
    </xf>
    <xf numFmtId="14" fontId="3" fillId="0" borderId="0" xfId="2" applyNumberFormat="1" applyFont="1" applyFill="1" applyAlignment="1">
      <alignment horizontal="right"/>
    </xf>
    <xf numFmtId="14" fontId="3" fillId="0" borderId="0" xfId="1" applyNumberFormat="1" applyFont="1" applyFill="1" applyAlignment="1">
      <alignment horizontal="right"/>
    </xf>
    <xf numFmtId="14" fontId="4" fillId="0" borderId="0" xfId="1" applyNumberFormat="1" applyFont="1" applyFill="1" applyAlignment="1">
      <alignment horizontal="right"/>
    </xf>
    <xf numFmtId="14" fontId="4" fillId="0" borderId="0" xfId="0" applyNumberFormat="1" applyFont="1" applyFill="1"/>
    <xf numFmtId="0" fontId="0" fillId="0" borderId="0" xfId="0" applyAlignment="1">
      <alignment vertical="center"/>
    </xf>
    <xf numFmtId="165" fontId="0" fillId="0" borderId="0" xfId="2" applyNumberFormat="1" applyFont="1" applyAlignment="1">
      <alignment vertical="center"/>
    </xf>
    <xf numFmtId="165" fontId="3" fillId="0" borderId="0" xfId="0" applyNumberFormat="1" applyFont="1" applyFill="1"/>
    <xf numFmtId="165" fontId="0" fillId="0" borderId="0" xfId="2" applyNumberFormat="1" applyFont="1"/>
    <xf numFmtId="0" fontId="0" fillId="0" borderId="0" xfId="0" applyFill="1" applyAlignment="1">
      <alignment vertical="center"/>
    </xf>
    <xf numFmtId="0" fontId="1" fillId="0" borderId="0" xfId="0" applyFont="1" applyFill="1" applyAlignment="1">
      <alignment vertical="center"/>
    </xf>
    <xf numFmtId="0" fontId="0" fillId="0" borderId="0" xfId="0" applyFill="1"/>
    <xf numFmtId="165" fontId="0" fillId="0" borderId="0" xfId="2" applyNumberFormat="1" applyFont="1" applyFill="1" applyAlignment="1">
      <alignment vertical="center"/>
    </xf>
    <xf numFmtId="165" fontId="0" fillId="0" borderId="0" xfId="0" applyNumberFormat="1" applyFill="1"/>
    <xf numFmtId="165" fontId="1" fillId="0" borderId="0" xfId="0" applyNumberFormat="1" applyFont="1"/>
    <xf numFmtId="1" fontId="0" fillId="0" borderId="0" xfId="0" applyNumberFormat="1" applyAlignment="1">
      <alignment horizontal="left"/>
    </xf>
    <xf numFmtId="0" fontId="0" fillId="0" borderId="0" xfId="0" applyFont="1" applyFill="1" applyAlignment="1">
      <alignment vertical="center"/>
    </xf>
    <xf numFmtId="0" fontId="0" fillId="0" borderId="0" xfId="0" applyFont="1" applyAlignment="1">
      <alignment vertical="center"/>
    </xf>
    <xf numFmtId="165" fontId="0" fillId="0" borderId="0" xfId="0" applyNumberFormat="1" applyFont="1"/>
    <xf numFmtId="0" fontId="5" fillId="0" borderId="0" xfId="0" applyFont="1" applyFill="1" applyAlignment="1">
      <alignment vertical="center"/>
    </xf>
    <xf numFmtId="164" fontId="0" fillId="0" borderId="0" xfId="1" applyNumberFormat="1" applyFont="1" applyAlignment="1">
      <alignment vertical="center"/>
    </xf>
    <xf numFmtId="164" fontId="2" fillId="0" borderId="0" xfId="1" applyNumberFormat="1" applyFont="1" applyAlignment="1">
      <alignment vertical="center"/>
    </xf>
    <xf numFmtId="164" fontId="0" fillId="0" borderId="0" xfId="1" applyNumberFormat="1" applyFont="1"/>
    <xf numFmtId="164" fontId="1" fillId="0" borderId="0" xfId="1" applyNumberFormat="1" applyFont="1" applyFill="1" applyAlignment="1">
      <alignment vertical="center"/>
    </xf>
    <xf numFmtId="164" fontId="6" fillId="0" borderId="0" xfId="1" applyNumberFormat="1" applyFont="1" applyAlignment="1">
      <alignment vertical="center"/>
    </xf>
    <xf numFmtId="166" fontId="0" fillId="0" borderId="0" xfId="0" applyNumberFormat="1" applyAlignment="1">
      <alignment horizontal="right"/>
    </xf>
    <xf numFmtId="1" fontId="0" fillId="0" borderId="0" xfId="0" applyNumberFormat="1" applyFill="1" applyAlignment="1">
      <alignment horizontal="left"/>
    </xf>
    <xf numFmtId="0" fontId="5" fillId="0" borderId="0" xfId="0" applyFont="1" applyFill="1" applyAlignment="1">
      <alignment horizontal="left" vertical="center"/>
    </xf>
    <xf numFmtId="1" fontId="5" fillId="0" borderId="0" xfId="0" applyNumberFormat="1" applyFont="1" applyAlignment="1">
      <alignment horizontal="left"/>
    </xf>
    <xf numFmtId="165" fontId="2" fillId="0" borderId="0" xfId="2" applyNumberFormat="1" applyFont="1" applyFill="1" applyAlignment="1">
      <alignment vertical="center"/>
    </xf>
    <xf numFmtId="165" fontId="2" fillId="0" borderId="0" xfId="2" applyNumberFormat="1" applyFont="1" applyFill="1" applyAlignment="1">
      <alignment vertical="top"/>
    </xf>
    <xf numFmtId="0" fontId="0" fillId="0" borderId="0" xfId="0" applyFont="1" applyFill="1" applyAlignment="1">
      <alignment horizontal="left" vertical="top" wrapText="1"/>
    </xf>
    <xf numFmtId="1" fontId="0" fillId="0" borderId="0" xfId="0" applyNumberFormat="1" applyFill="1" applyAlignment="1">
      <alignment horizontal="left" vertical="top"/>
    </xf>
    <xf numFmtId="166" fontId="0" fillId="0" borderId="0" xfId="0" applyNumberFormat="1" applyAlignment="1">
      <alignment horizontal="right" vertical="top"/>
    </xf>
    <xf numFmtId="166" fontId="0" fillId="0" borderId="0" xfId="0" applyNumberFormat="1" applyFont="1" applyAlignment="1">
      <alignment horizontal="right" vertical="top"/>
    </xf>
    <xf numFmtId="166" fontId="1" fillId="0" borderId="2" xfId="0" applyNumberFormat="1" applyFont="1" applyBorder="1" applyAlignment="1">
      <alignment horizontal="right" vertical="top"/>
    </xf>
    <xf numFmtId="0" fontId="1" fillId="0" borderId="3" xfId="0" applyFont="1" applyFill="1" applyBorder="1" applyAlignment="1">
      <alignment vertical="center"/>
    </xf>
    <xf numFmtId="165" fontId="1" fillId="0" borderId="3" xfId="0" applyNumberFormat="1" applyFont="1" applyFill="1" applyBorder="1" applyAlignment="1">
      <alignment vertical="center"/>
    </xf>
    <xf numFmtId="165" fontId="1" fillId="0" borderId="4" xfId="0" applyNumberFormat="1" applyFont="1" applyFill="1" applyBorder="1" applyAlignment="1">
      <alignment vertical="center"/>
    </xf>
    <xf numFmtId="165" fontId="0" fillId="0" borderId="0" xfId="0" applyNumberFormat="1"/>
    <xf numFmtId="164" fontId="6" fillId="0" borderId="0" xfId="1" applyNumberFormat="1" applyFont="1"/>
    <xf numFmtId="166" fontId="0" fillId="4" borderId="0" xfId="0" applyNumberFormat="1" applyFill="1" applyAlignment="1">
      <alignment horizontal="right" vertical="top"/>
    </xf>
    <xf numFmtId="0" fontId="0" fillId="4" borderId="0" xfId="0" applyFill="1" applyAlignment="1">
      <alignment vertical="top"/>
    </xf>
    <xf numFmtId="165" fontId="0" fillId="4" borderId="0" xfId="2" applyNumberFormat="1" applyFont="1" applyFill="1" applyAlignment="1">
      <alignment vertical="top"/>
    </xf>
    <xf numFmtId="0" fontId="0" fillId="4" borderId="0" xfId="0" applyFill="1" applyAlignment="1">
      <alignment vertical="top" wrapText="1"/>
    </xf>
    <xf numFmtId="164" fontId="0" fillId="4" borderId="0" xfId="1" applyNumberFormat="1" applyFont="1" applyFill="1" applyAlignment="1">
      <alignment vertical="top"/>
    </xf>
    <xf numFmtId="2" fontId="0" fillId="4" borderId="0" xfId="0" applyNumberFormat="1" applyFill="1" applyAlignment="1">
      <alignment vertical="top"/>
    </xf>
    <xf numFmtId="164" fontId="6" fillId="4" borderId="0" xfId="1" applyNumberFormat="1" applyFont="1" applyFill="1" applyAlignment="1">
      <alignment vertical="top"/>
    </xf>
    <xf numFmtId="0" fontId="0" fillId="4" borderId="0" xfId="0" applyFont="1" applyFill="1" applyAlignment="1">
      <alignment vertical="center"/>
    </xf>
    <xf numFmtId="165" fontId="2" fillId="4" borderId="0" xfId="2" applyNumberFormat="1" applyFont="1" applyFill="1" applyAlignment="1">
      <alignment vertical="center"/>
    </xf>
    <xf numFmtId="0" fontId="1" fillId="4" borderId="0" xfId="0" applyFont="1" applyFill="1" applyAlignment="1">
      <alignment vertical="center"/>
    </xf>
    <xf numFmtId="165" fontId="3" fillId="0" borderId="0" xfId="0" applyNumberFormat="1" applyFont="1" applyFill="1" applyAlignment="1">
      <alignment horizontal="center" wrapText="1"/>
    </xf>
    <xf numFmtId="44" fontId="0" fillId="0" borderId="0" xfId="2" applyFont="1" applyFill="1"/>
    <xf numFmtId="44" fontId="0" fillId="0" borderId="0" xfId="0" applyNumberFormat="1"/>
    <xf numFmtId="0" fontId="8" fillId="0" borderId="0" xfId="0" applyFont="1" applyFill="1"/>
    <xf numFmtId="0" fontId="9" fillId="0" borderId="0" xfId="0" applyFont="1" applyFill="1"/>
    <xf numFmtId="0" fontId="10" fillId="0" borderId="0" xfId="0" applyFont="1" applyAlignment="1">
      <alignment horizontal="center"/>
    </xf>
    <xf numFmtId="164" fontId="10" fillId="0" borderId="0" xfId="1" applyNumberFormat="1" applyFont="1" applyFill="1" applyAlignment="1">
      <alignment horizontal="center"/>
    </xf>
    <xf numFmtId="164" fontId="10" fillId="0" borderId="0" xfId="1" applyNumberFormat="1" applyFont="1" applyAlignment="1">
      <alignment horizontal="center"/>
    </xf>
    <xf numFmtId="0" fontId="10" fillId="0" borderId="0" xfId="0" applyFont="1"/>
    <xf numFmtId="164" fontId="10" fillId="0" borderId="0" xfId="1" applyNumberFormat="1" applyFont="1" applyFill="1"/>
    <xf numFmtId="164" fontId="10" fillId="0" borderId="0" xfId="1" applyNumberFormat="1" applyFont="1"/>
    <xf numFmtId="164" fontId="10" fillId="0" borderId="0" xfId="1" applyNumberFormat="1" applyFont="1" applyFill="1" applyAlignment="1">
      <alignment horizontal="center" vertical="center"/>
    </xf>
    <xf numFmtId="164" fontId="10" fillId="0" borderId="0" xfId="1" applyNumberFormat="1" applyFont="1" applyAlignment="1">
      <alignment horizontal="center" vertical="center"/>
    </xf>
    <xf numFmtId="0" fontId="9" fillId="0" borderId="0" xfId="0" applyFont="1"/>
    <xf numFmtId="44" fontId="10" fillId="0" borderId="0" xfId="2" applyFont="1" applyFill="1"/>
    <xf numFmtId="44" fontId="10" fillId="0" borderId="0" xfId="2" applyFont="1"/>
    <xf numFmtId="44" fontId="9" fillId="0" borderId="0" xfId="2" applyFont="1"/>
    <xf numFmtId="8" fontId="3" fillId="0" borderId="0" xfId="0" applyNumberFormat="1" applyFont="1" applyFill="1"/>
    <xf numFmtId="8" fontId="3" fillId="0" borderId="0" xfId="2" applyNumberFormat="1" applyFont="1" applyFill="1" applyAlignment="1">
      <alignment horizontal="right"/>
    </xf>
    <xf numFmtId="8" fontId="3" fillId="0" borderId="0" xfId="1" applyNumberFormat="1" applyFont="1" applyFill="1" applyAlignment="1">
      <alignment horizontal="right"/>
    </xf>
    <xf numFmtId="8" fontId="4" fillId="0" borderId="0" xfId="1" applyNumberFormat="1" applyFont="1" applyFill="1" applyAlignment="1">
      <alignment horizontal="right"/>
    </xf>
    <xf numFmtId="8" fontId="4" fillId="0" borderId="1" xfId="0" applyNumberFormat="1" applyFont="1" applyFill="1" applyBorder="1"/>
    <xf numFmtId="8" fontId="4" fillId="0" borderId="0" xfId="0" applyNumberFormat="1" applyFont="1" applyFill="1"/>
    <xf numFmtId="0" fontId="3" fillId="0" borderId="0" xfId="0" applyFont="1" applyFill="1" applyAlignment="1">
      <alignment horizontal="left" wrapText="1"/>
    </xf>
    <xf numFmtId="0" fontId="11" fillId="0" borderId="0" xfId="0" applyFont="1" applyFill="1"/>
    <xf numFmtId="44" fontId="10" fillId="0" borderId="0" xfId="0" applyNumberFormat="1" applyFont="1"/>
    <xf numFmtId="0" fontId="8" fillId="0" borderId="0" xfId="0" applyFont="1" applyFill="1" applyAlignment="1">
      <alignment wrapText="1"/>
    </xf>
    <xf numFmtId="0" fontId="12" fillId="0" borderId="0" xfId="0" applyFont="1" applyFill="1"/>
    <xf numFmtId="8" fontId="11" fillId="0" borderId="0" xfId="0" applyNumberFormat="1" applyFont="1" applyFill="1" applyAlignment="1">
      <alignment horizontal="right"/>
    </xf>
    <xf numFmtId="14" fontId="11" fillId="0" borderId="0" xfId="0" applyNumberFormat="1" applyFont="1" applyFill="1" applyAlignment="1">
      <alignment horizontal="right"/>
    </xf>
    <xf numFmtId="0" fontId="11" fillId="0" borderId="0" xfId="0" applyFont="1" applyFill="1" applyAlignment="1">
      <alignment horizontal="center" wrapText="1"/>
    </xf>
    <xf numFmtId="8" fontId="12" fillId="0" borderId="0" xfId="0" applyNumberFormat="1" applyFont="1" applyFill="1" applyAlignment="1">
      <alignment horizontal="center"/>
    </xf>
    <xf numFmtId="0" fontId="12" fillId="0" borderId="0" xfId="0" applyFont="1" applyFill="1" applyAlignment="1">
      <alignment horizontal="center"/>
    </xf>
    <xf numFmtId="0" fontId="12" fillId="2" borderId="0" xfId="0" applyFont="1" applyFill="1" applyAlignment="1">
      <alignment horizontal="center" wrapText="1"/>
    </xf>
    <xf numFmtId="14" fontId="11" fillId="0" borderId="0" xfId="0" applyNumberFormat="1" applyFont="1" applyFill="1" applyAlignment="1">
      <alignment horizontal="center"/>
    </xf>
    <xf numFmtId="14" fontId="12" fillId="0" borderId="0" xfId="0" applyNumberFormat="1" applyFont="1" applyFill="1" applyAlignment="1">
      <alignment horizontal="center"/>
    </xf>
    <xf numFmtId="167" fontId="10" fillId="0" borderId="0" xfId="1" applyNumberFormat="1" applyFont="1" applyFill="1" applyAlignment="1">
      <alignment horizontal="center"/>
    </xf>
    <xf numFmtId="0" fontId="0" fillId="0" borderId="0" xfId="0" applyAlignment="1">
      <alignment horizontal="center"/>
    </xf>
    <xf numFmtId="0" fontId="10" fillId="0" borderId="0" xfId="0" applyFont="1" applyFill="1"/>
    <xf numFmtId="44" fontId="10" fillId="0" borderId="5" xfId="0" applyNumberFormat="1" applyFont="1" applyBorder="1"/>
    <xf numFmtId="44" fontId="10" fillId="0" borderId="0" xfId="0" applyNumberFormat="1" applyFont="1" applyFill="1"/>
    <xf numFmtId="0" fontId="10" fillId="0" borderId="2" xfId="0" applyFont="1" applyFill="1" applyBorder="1"/>
    <xf numFmtId="44" fontId="10" fillId="0" borderId="4" xfId="2" applyFont="1" applyFill="1" applyBorder="1"/>
    <xf numFmtId="44" fontId="10" fillId="0" borderId="0" xfId="0" applyNumberFormat="1" applyFont="1" applyBorder="1"/>
    <xf numFmtId="44" fontId="10" fillId="0" borderId="3" xfId="2" applyFont="1" applyFill="1" applyBorder="1"/>
    <xf numFmtId="167" fontId="10" fillId="0" borderId="3" xfId="1" applyNumberFormat="1" applyFont="1" applyFill="1" applyBorder="1" applyAlignment="1">
      <alignment horizontal="center"/>
    </xf>
    <xf numFmtId="44" fontId="10" fillId="0" borderId="4" xfId="0" applyNumberFormat="1" applyFont="1" applyFill="1" applyBorder="1"/>
    <xf numFmtId="0" fontId="0" fillId="0" borderId="3" xfId="0" applyFill="1" applyBorder="1"/>
    <xf numFmtId="0" fontId="16" fillId="3" borderId="0" xfId="0" applyFont="1" applyFill="1"/>
    <xf numFmtId="44" fontId="16" fillId="3" borderId="0" xfId="0" applyNumberFormat="1" applyFont="1" applyFill="1"/>
    <xf numFmtId="164" fontId="13" fillId="3" borderId="0" xfId="1" applyNumberFormat="1" applyFont="1" applyFill="1" applyAlignment="1">
      <alignment horizontal="center"/>
    </xf>
    <xf numFmtId="0" fontId="12" fillId="0" borderId="0" xfId="0" applyFont="1" applyFill="1" applyAlignment="1">
      <alignment horizontal="center"/>
    </xf>
    <xf numFmtId="1" fontId="7" fillId="3" borderId="0" xfId="0" applyNumberFormat="1" applyFont="1" applyFill="1" applyAlignment="1">
      <alignment horizontal="center"/>
    </xf>
    <xf numFmtId="0" fontId="7" fillId="3" borderId="0" xfId="0" applyFont="1" applyFill="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Nathanael McLaughlin" id="{B2C1BF8F-823B-498B-9046-F0674342C23C}" userId="97969a51b5ae0b19"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9" dT="2022-01-04T17:48:07.28" personId="{B2C1BF8F-823B-498B-9046-F0674342C23C}" id="{549EE86A-6E10-4AAC-8BC2-B937C1710874}">
    <text>Highlighted in red as these are soft numbers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45345-ABC1-434C-8E25-1096B5987E74}">
  <sheetPr>
    <pageSetUpPr fitToPage="1"/>
  </sheetPr>
  <dimension ref="B1:N67"/>
  <sheetViews>
    <sheetView tabSelected="1" topLeftCell="B1" zoomScale="117" zoomScaleNormal="117" workbookViewId="0">
      <selection activeCell="F35" sqref="F35"/>
    </sheetView>
  </sheetViews>
  <sheetFormatPr defaultColWidth="8.6640625" defaultRowHeight="14.4" x14ac:dyDescent="0.3"/>
  <cols>
    <col min="1" max="1" width="1.6640625" style="3" customWidth="1"/>
    <col min="2" max="2" width="51" style="3" customWidth="1"/>
    <col min="3" max="3" width="15.44140625" style="3" bestFit="1" customWidth="1"/>
    <col min="4" max="4" width="13" style="4" bestFit="1" customWidth="1"/>
    <col min="5" max="5" width="13" style="15" customWidth="1"/>
    <col min="6" max="6" width="16.109375" style="4" customWidth="1"/>
    <col min="7" max="7" width="14.88671875" style="4" customWidth="1"/>
    <col min="8" max="8" width="44.5546875" style="12" customWidth="1"/>
    <col min="9" max="9" width="12" style="3" bestFit="1" customWidth="1"/>
    <col min="10" max="10" width="10.44140625" style="3" bestFit="1" customWidth="1"/>
    <col min="11" max="11" width="11.6640625" style="3" bestFit="1" customWidth="1"/>
    <col min="12" max="16384" width="8.6640625" style="3"/>
  </cols>
  <sheetData>
    <row r="1" spans="2:14" ht="9" customHeight="1" x14ac:dyDescent="0.3"/>
    <row r="2" spans="2:14" ht="15.6" x14ac:dyDescent="0.3">
      <c r="B2" s="106" t="s">
        <v>0</v>
      </c>
      <c r="C2" s="98"/>
      <c r="D2" s="102"/>
      <c r="E2" s="103"/>
      <c r="F2" s="102"/>
      <c r="G2" s="102"/>
      <c r="H2" s="104"/>
    </row>
    <row r="3" spans="2:14" ht="15.6" x14ac:dyDescent="0.3">
      <c r="B3" s="98"/>
      <c r="C3" s="98"/>
      <c r="D3" s="102"/>
      <c r="E3" s="108"/>
      <c r="F3" s="105" t="s">
        <v>1</v>
      </c>
      <c r="G3" s="105" t="s">
        <v>1</v>
      </c>
      <c r="H3" s="104"/>
    </row>
    <row r="4" spans="2:14" ht="15.6" x14ac:dyDescent="0.3">
      <c r="B4" s="106" t="s">
        <v>2</v>
      </c>
      <c r="C4" s="125" t="s">
        <v>3</v>
      </c>
      <c r="D4" s="125"/>
      <c r="E4" s="109" t="s">
        <v>4</v>
      </c>
      <c r="F4" s="105" t="s">
        <v>5</v>
      </c>
      <c r="G4" s="105" t="s">
        <v>6</v>
      </c>
      <c r="H4" s="107" t="s">
        <v>7</v>
      </c>
    </row>
    <row r="5" spans="2:14" x14ac:dyDescent="0.3">
      <c r="B5" s="5"/>
      <c r="C5" s="6" t="s">
        <v>8</v>
      </c>
      <c r="D5" s="4" t="s">
        <v>9</v>
      </c>
      <c r="E5" s="14"/>
      <c r="F5" s="91"/>
      <c r="G5" s="91"/>
    </row>
    <row r="6" spans="2:14" ht="18" x14ac:dyDescent="0.35">
      <c r="B6" s="77" t="s">
        <v>168</v>
      </c>
      <c r="C6" s="22">
        <v>140000</v>
      </c>
      <c r="D6" s="23">
        <v>160000</v>
      </c>
      <c r="E6" s="24">
        <v>44421</v>
      </c>
      <c r="F6" s="92">
        <v>112643.79</v>
      </c>
      <c r="G6" s="92">
        <v>144827.73000000001</v>
      </c>
      <c r="I6" s="7"/>
      <c r="J6" s="7"/>
      <c r="K6" s="7"/>
      <c r="L6" s="7"/>
      <c r="M6" s="7"/>
      <c r="N6" s="7"/>
    </row>
    <row r="7" spans="2:14" ht="29.4" x14ac:dyDescent="0.35">
      <c r="B7" s="77" t="s">
        <v>10</v>
      </c>
      <c r="C7" s="17">
        <v>57777</v>
      </c>
      <c r="D7" s="18">
        <v>74767.100000000006</v>
      </c>
      <c r="E7" s="25">
        <v>44533</v>
      </c>
      <c r="F7" s="93">
        <v>28777.84</v>
      </c>
      <c r="G7" s="93">
        <v>59769.36</v>
      </c>
      <c r="H7" s="12" t="s">
        <v>181</v>
      </c>
    </row>
    <row r="8" spans="2:14" ht="29.4" x14ac:dyDescent="0.35">
      <c r="B8" s="77" t="s">
        <v>13</v>
      </c>
      <c r="C8" s="17">
        <v>90203</v>
      </c>
      <c r="D8" s="18">
        <v>115434</v>
      </c>
      <c r="E8" s="25">
        <v>44564</v>
      </c>
      <c r="F8" s="93">
        <v>37682.480000000003</v>
      </c>
      <c r="G8" s="93">
        <v>92493.36</v>
      </c>
      <c r="H8" s="12" t="s">
        <v>184</v>
      </c>
    </row>
    <row r="9" spans="2:14" ht="18" x14ac:dyDescent="0.35">
      <c r="B9" s="77" t="s">
        <v>163</v>
      </c>
      <c r="C9" s="17">
        <v>70930.14</v>
      </c>
      <c r="D9" s="18">
        <v>91694.26</v>
      </c>
      <c r="E9" s="25">
        <v>44645</v>
      </c>
      <c r="F9" s="93">
        <v>24907.279999999999</v>
      </c>
      <c r="G9" s="93">
        <v>84062.07</v>
      </c>
      <c r="H9" s="12" t="s">
        <v>170</v>
      </c>
    </row>
    <row r="10" spans="2:14" ht="18" x14ac:dyDescent="0.35">
      <c r="B10" s="77" t="s">
        <v>164</v>
      </c>
      <c r="C10" s="17">
        <v>81814.100000000006</v>
      </c>
      <c r="D10" s="18">
        <v>105221.11</v>
      </c>
      <c r="E10" s="25">
        <v>44645</v>
      </c>
      <c r="F10" s="93">
        <v>28628.400000000001</v>
      </c>
      <c r="G10" s="93">
        <v>96620.85</v>
      </c>
      <c r="H10" s="12" t="s">
        <v>170</v>
      </c>
    </row>
    <row r="11" spans="2:14" ht="18" x14ac:dyDescent="0.35">
      <c r="B11" s="77" t="s">
        <v>165</v>
      </c>
      <c r="C11" s="17">
        <v>90203.17</v>
      </c>
      <c r="D11" s="18">
        <v>115434.04</v>
      </c>
      <c r="E11" s="25">
        <v>44645</v>
      </c>
      <c r="F11" s="93">
        <v>31451.040000000001</v>
      </c>
      <c r="G11" s="93">
        <v>106147.26</v>
      </c>
      <c r="H11" s="12" t="s">
        <v>182</v>
      </c>
    </row>
    <row r="12" spans="2:14" ht="36" x14ac:dyDescent="0.35">
      <c r="B12" s="100" t="s">
        <v>166</v>
      </c>
      <c r="C12" s="17">
        <v>92997</v>
      </c>
      <c r="D12" s="18">
        <v>126793</v>
      </c>
      <c r="E12" s="25">
        <v>44645</v>
      </c>
      <c r="F12" s="93">
        <v>33684.32</v>
      </c>
      <c r="G12" s="93">
        <v>113684.58</v>
      </c>
      <c r="H12" s="13" t="s">
        <v>183</v>
      </c>
    </row>
    <row r="13" spans="2:14" ht="29.4" x14ac:dyDescent="0.35">
      <c r="B13" s="77" t="s">
        <v>167</v>
      </c>
      <c r="C13" s="17">
        <v>113147</v>
      </c>
      <c r="D13" s="18">
        <v>154280</v>
      </c>
      <c r="E13" s="25">
        <v>44659</v>
      </c>
      <c r="F13" s="93">
        <v>30738.720000000001</v>
      </c>
      <c r="G13" s="93">
        <v>138324.24</v>
      </c>
      <c r="H13" s="13" t="s">
        <v>185</v>
      </c>
    </row>
    <row r="14" spans="2:14" ht="18" x14ac:dyDescent="0.35">
      <c r="B14" s="77"/>
      <c r="C14" s="17"/>
      <c r="D14" s="18"/>
      <c r="E14" s="25"/>
      <c r="F14" s="94"/>
      <c r="G14" s="94"/>
      <c r="H14" s="13"/>
    </row>
    <row r="15" spans="2:14" ht="18" x14ac:dyDescent="0.35">
      <c r="B15" s="77"/>
      <c r="C15" s="17"/>
      <c r="D15" s="18"/>
      <c r="E15" s="25"/>
      <c r="F15" s="94"/>
      <c r="G15" s="94"/>
      <c r="H15" s="13"/>
    </row>
    <row r="16" spans="2:14" ht="18" x14ac:dyDescent="0.35">
      <c r="B16" s="78" t="s">
        <v>171</v>
      </c>
      <c r="C16" s="17"/>
      <c r="D16" s="18"/>
      <c r="E16" s="25"/>
      <c r="F16" s="93"/>
      <c r="G16" s="93"/>
    </row>
    <row r="17" spans="2:11" ht="29.4" x14ac:dyDescent="0.35">
      <c r="B17" s="77" t="s">
        <v>169</v>
      </c>
      <c r="C17" s="17">
        <v>90203</v>
      </c>
      <c r="D17" s="18">
        <v>115434</v>
      </c>
      <c r="E17" s="25">
        <v>44743</v>
      </c>
      <c r="F17" s="93"/>
      <c r="G17" s="93">
        <v>109306.53</v>
      </c>
      <c r="H17" s="12" t="s">
        <v>186</v>
      </c>
    </row>
    <row r="18" spans="2:11" ht="18" x14ac:dyDescent="0.35">
      <c r="B18" s="77" t="s">
        <v>14</v>
      </c>
      <c r="C18" s="17">
        <v>67718.02</v>
      </c>
      <c r="D18" s="18">
        <v>87635.19</v>
      </c>
      <c r="E18" s="25">
        <v>44743</v>
      </c>
      <c r="F18" s="93"/>
      <c r="G18" s="93">
        <v>80321.490000000005</v>
      </c>
      <c r="H18" s="12" t="s">
        <v>187</v>
      </c>
    </row>
    <row r="19" spans="2:11" ht="18" x14ac:dyDescent="0.35">
      <c r="B19" s="77"/>
      <c r="C19" s="17"/>
      <c r="D19" s="18"/>
      <c r="E19" s="25"/>
      <c r="F19" s="93"/>
      <c r="G19" s="93"/>
    </row>
    <row r="20" spans="2:11" ht="18" x14ac:dyDescent="0.35">
      <c r="B20" s="77" t="s">
        <v>172</v>
      </c>
      <c r="D20" s="3"/>
      <c r="E20" s="3"/>
      <c r="F20" s="96">
        <f>SUM(F6:F13)</f>
        <v>328513.87</v>
      </c>
      <c r="G20" s="96">
        <f>SUM(G6:G19)</f>
        <v>1025557.47</v>
      </c>
      <c r="H20" s="6" t="s">
        <v>179</v>
      </c>
    </row>
    <row r="21" spans="2:11" x14ac:dyDescent="0.3">
      <c r="D21" s="3"/>
      <c r="E21" s="3"/>
      <c r="F21" s="3"/>
      <c r="G21" s="96"/>
      <c r="H21" s="3"/>
    </row>
    <row r="22" spans="2:11" ht="18" x14ac:dyDescent="0.35">
      <c r="B22" s="78" t="s">
        <v>15</v>
      </c>
      <c r="C22" s="17"/>
      <c r="D22" s="18"/>
      <c r="E22" s="25"/>
      <c r="F22" s="94">
        <f>SUM(F6:F13)*0.88</f>
        <v>289092.20559999999</v>
      </c>
      <c r="G22" s="94">
        <f>SUM(G6:G19)*0.88</f>
        <v>902490.5736</v>
      </c>
      <c r="H22" s="13"/>
    </row>
    <row r="23" spans="2:11" ht="18" x14ac:dyDescent="0.35">
      <c r="B23" s="77"/>
      <c r="C23" s="17"/>
      <c r="D23" s="18"/>
      <c r="E23" s="25"/>
      <c r="F23" s="93"/>
      <c r="G23" s="93"/>
      <c r="H23" s="13"/>
    </row>
    <row r="24" spans="2:11" ht="18" x14ac:dyDescent="0.35">
      <c r="B24" s="77" t="s">
        <v>173</v>
      </c>
      <c r="C24" s="17"/>
      <c r="D24" s="18"/>
      <c r="E24" s="25"/>
      <c r="F24" s="93"/>
      <c r="G24" s="93"/>
      <c r="H24" s="13"/>
    </row>
    <row r="25" spans="2:11" ht="18" x14ac:dyDescent="0.35">
      <c r="B25" s="78" t="s">
        <v>16</v>
      </c>
      <c r="C25" s="21"/>
      <c r="D25" s="18"/>
      <c r="E25" s="25"/>
      <c r="F25" s="93">
        <v>150000</v>
      </c>
      <c r="G25" s="93">
        <v>200000</v>
      </c>
      <c r="H25" s="13" t="s">
        <v>177</v>
      </c>
      <c r="J25" s="30">
        <f>SUM(F6:F20)</f>
        <v>657027.74</v>
      </c>
      <c r="K25" s="30">
        <f>SUM(G6:G20)</f>
        <v>2051114.94</v>
      </c>
    </row>
    <row r="26" spans="2:11" x14ac:dyDescent="0.3">
      <c r="C26" s="21"/>
      <c r="D26" s="18"/>
      <c r="E26" s="25"/>
      <c r="F26" s="93"/>
      <c r="G26" s="93"/>
      <c r="H26" s="13"/>
    </row>
    <row r="27" spans="2:11" ht="72.599999999999994" x14ac:dyDescent="0.35">
      <c r="B27" s="78" t="s">
        <v>174</v>
      </c>
      <c r="C27" s="17"/>
      <c r="D27" s="18"/>
      <c r="E27" s="25"/>
      <c r="F27" s="93">
        <v>800000</v>
      </c>
      <c r="G27" s="93">
        <v>1200000</v>
      </c>
      <c r="H27" s="97" t="s">
        <v>188</v>
      </c>
    </row>
    <row r="28" spans="2:11" x14ac:dyDescent="0.3">
      <c r="B28" s="5"/>
      <c r="C28" s="19"/>
      <c r="D28" s="20"/>
      <c r="E28" s="26"/>
      <c r="F28" s="94"/>
      <c r="G28" s="94"/>
    </row>
    <row r="29" spans="2:11" ht="18" x14ac:dyDescent="0.35">
      <c r="B29" s="78" t="s">
        <v>17</v>
      </c>
      <c r="C29" s="19"/>
      <c r="D29" s="20"/>
      <c r="E29" s="26"/>
      <c r="F29" s="94"/>
      <c r="G29" s="94"/>
    </row>
    <row r="30" spans="2:11" x14ac:dyDescent="0.3">
      <c r="B30" s="3" t="s">
        <v>18</v>
      </c>
      <c r="C30" s="19"/>
      <c r="D30" s="20"/>
      <c r="E30" s="26"/>
      <c r="F30" s="93">
        <v>175000</v>
      </c>
      <c r="G30" s="93">
        <v>0</v>
      </c>
      <c r="H30" s="12" t="s">
        <v>178</v>
      </c>
    </row>
    <row r="31" spans="2:11" x14ac:dyDescent="0.3">
      <c r="B31" s="5"/>
      <c r="C31" s="19"/>
      <c r="D31" s="20"/>
      <c r="E31" s="26"/>
      <c r="F31" s="94"/>
      <c r="G31" s="94"/>
    </row>
    <row r="32" spans="2:11" ht="18" x14ac:dyDescent="0.35">
      <c r="B32" s="78" t="s">
        <v>19</v>
      </c>
      <c r="C32" s="17"/>
      <c r="D32" s="18"/>
      <c r="E32" s="26"/>
      <c r="F32" s="94"/>
      <c r="G32" s="94"/>
    </row>
    <row r="33" spans="2:9" ht="15.6" x14ac:dyDescent="0.3">
      <c r="B33" s="98" t="s">
        <v>144</v>
      </c>
      <c r="C33" s="17"/>
      <c r="D33" s="18"/>
      <c r="E33" s="25"/>
      <c r="F33" s="93">
        <f>D67</f>
        <v>63863.119999999995</v>
      </c>
      <c r="G33" s="93">
        <v>71703.899999999994</v>
      </c>
    </row>
    <row r="34" spans="2:9" ht="15.6" x14ac:dyDescent="0.3">
      <c r="B34" s="98"/>
      <c r="C34" s="17"/>
      <c r="D34" s="18"/>
      <c r="E34" s="25"/>
      <c r="F34" s="93"/>
      <c r="G34" s="93"/>
    </row>
    <row r="35" spans="2:9" ht="15.6" x14ac:dyDescent="0.3">
      <c r="B35" s="98" t="s">
        <v>37</v>
      </c>
      <c r="C35" s="21"/>
      <c r="D35" s="18"/>
      <c r="E35" s="25"/>
      <c r="F35" s="93">
        <v>5000</v>
      </c>
      <c r="G35" s="93">
        <v>30000</v>
      </c>
      <c r="H35" s="13" t="s">
        <v>180</v>
      </c>
    </row>
    <row r="36" spans="2:9" x14ac:dyDescent="0.3">
      <c r="C36" s="21"/>
      <c r="D36" s="18"/>
      <c r="E36" s="25"/>
      <c r="F36" s="93"/>
      <c r="G36" s="93"/>
      <c r="H36" s="13"/>
    </row>
    <row r="37" spans="2:9" ht="28.8" x14ac:dyDescent="0.3">
      <c r="B37" s="98" t="s">
        <v>143</v>
      </c>
      <c r="C37" s="21"/>
      <c r="D37" s="18"/>
      <c r="E37" s="25"/>
      <c r="F37" s="93">
        <v>1000000</v>
      </c>
      <c r="G37" s="93">
        <v>2000000</v>
      </c>
      <c r="H37" s="13" t="s">
        <v>190</v>
      </c>
    </row>
    <row r="38" spans="2:9" ht="15.6" x14ac:dyDescent="0.3">
      <c r="B38" s="98"/>
      <c r="C38" s="21"/>
      <c r="D38" s="18"/>
      <c r="E38" s="25"/>
      <c r="F38" s="93"/>
      <c r="G38" s="93"/>
      <c r="H38" s="13"/>
    </row>
    <row r="39" spans="2:9" ht="15.6" x14ac:dyDescent="0.3">
      <c r="B39" s="98" t="s">
        <v>21</v>
      </c>
      <c r="C39" s="21"/>
      <c r="D39" s="18"/>
      <c r="E39" s="25"/>
      <c r="F39" s="93">
        <v>0</v>
      </c>
      <c r="G39" s="93">
        <v>250000</v>
      </c>
      <c r="H39" s="13" t="s">
        <v>189</v>
      </c>
    </row>
    <row r="40" spans="2:9" ht="15.6" x14ac:dyDescent="0.3">
      <c r="B40" s="98"/>
      <c r="C40" s="21"/>
      <c r="D40" s="18"/>
      <c r="E40" s="25"/>
      <c r="F40" s="93"/>
      <c r="G40" s="93"/>
      <c r="H40" s="13"/>
    </row>
    <row r="41" spans="2:9" x14ac:dyDescent="0.3">
      <c r="C41" s="8"/>
      <c r="D41" s="7"/>
      <c r="H41" s="74"/>
      <c r="I41" s="74"/>
    </row>
    <row r="42" spans="2:9" ht="16.2" thickBot="1" x14ac:dyDescent="0.35">
      <c r="B42" s="101" t="s">
        <v>22</v>
      </c>
      <c r="C42" s="9"/>
      <c r="D42" s="9"/>
      <c r="E42" s="27"/>
      <c r="F42" s="95">
        <f>SUM(F20:F40)</f>
        <v>2811469.1956000002</v>
      </c>
      <c r="G42" s="95">
        <f>SUM(G20:G40)</f>
        <v>5679751.9435999999</v>
      </c>
    </row>
    <row r="43" spans="2:9" ht="15" thickTop="1" x14ac:dyDescent="0.3"/>
    <row r="45" spans="2:9" x14ac:dyDescent="0.3">
      <c r="B45" s="5" t="s">
        <v>23</v>
      </c>
    </row>
    <row r="46" spans="2:9" x14ac:dyDescent="0.3">
      <c r="B46" s="3" t="s">
        <v>24</v>
      </c>
    </row>
    <row r="47" spans="2:9" x14ac:dyDescent="0.3">
      <c r="B47" s="3" t="s">
        <v>25</v>
      </c>
    </row>
    <row r="49" spans="2:14" x14ac:dyDescent="0.3">
      <c r="B49" s="3" t="s">
        <v>26</v>
      </c>
    </row>
    <row r="50" spans="2:14" s="4" customFormat="1" x14ac:dyDescent="0.3">
      <c r="B50" s="3" t="s">
        <v>27</v>
      </c>
      <c r="C50" s="3"/>
      <c r="E50" s="15"/>
      <c r="H50" s="12"/>
      <c r="I50" s="3"/>
      <c r="J50" s="3"/>
      <c r="K50" s="3"/>
      <c r="L50" s="3"/>
      <c r="M50" s="3"/>
      <c r="N50" s="3"/>
    </row>
    <row r="51" spans="2:14" s="4" customFormat="1" x14ac:dyDescent="0.3">
      <c r="B51" s="3" t="s">
        <v>28</v>
      </c>
      <c r="C51" s="3"/>
      <c r="E51" s="15"/>
      <c r="H51" s="12"/>
      <c r="I51" s="3"/>
      <c r="J51" s="3"/>
      <c r="K51" s="3"/>
      <c r="L51" s="3"/>
      <c r="M51" s="3"/>
      <c r="N51" s="3"/>
    </row>
    <row r="53" spans="2:14" s="4" customFormat="1" x14ac:dyDescent="0.3">
      <c r="B53" s="3" t="s">
        <v>29</v>
      </c>
      <c r="C53" s="14">
        <v>44742</v>
      </c>
      <c r="E53" s="15"/>
      <c r="H53" s="12"/>
      <c r="I53" s="3"/>
      <c r="J53" s="3"/>
      <c r="K53" s="3"/>
      <c r="L53" s="3"/>
      <c r="M53" s="3"/>
      <c r="N53" s="3"/>
    </row>
    <row r="56" spans="2:14" s="4" customFormat="1" x14ac:dyDescent="0.3">
      <c r="B56" s="5" t="s">
        <v>30</v>
      </c>
      <c r="C56" s="9"/>
      <c r="D56" s="10">
        <v>8</v>
      </c>
      <c r="E56" s="15"/>
      <c r="H56" s="12"/>
      <c r="I56" s="3"/>
      <c r="J56" s="3"/>
      <c r="K56" s="3"/>
      <c r="L56" s="3"/>
      <c r="M56" s="3"/>
      <c r="N56" s="3"/>
    </row>
    <row r="57" spans="2:14" s="4" customFormat="1" x14ac:dyDescent="0.3">
      <c r="B57" s="3"/>
      <c r="C57" s="8"/>
      <c r="D57" s="7"/>
      <c r="E57" s="15"/>
      <c r="H57" s="12"/>
      <c r="I57" s="3"/>
      <c r="J57" s="3"/>
      <c r="K57" s="3"/>
      <c r="L57" s="3"/>
      <c r="M57" s="3"/>
      <c r="N57" s="3"/>
    </row>
    <row r="58" spans="2:14" s="4" customFormat="1" x14ac:dyDescent="0.3">
      <c r="B58" s="5" t="s">
        <v>31</v>
      </c>
      <c r="C58" s="7" t="s">
        <v>32</v>
      </c>
      <c r="D58" s="7" t="s">
        <v>33</v>
      </c>
      <c r="E58" s="15"/>
      <c r="H58" s="12"/>
      <c r="I58" s="3"/>
      <c r="J58" s="3"/>
      <c r="K58" s="3"/>
      <c r="L58" s="3"/>
      <c r="M58" s="3"/>
      <c r="N58" s="3"/>
    </row>
    <row r="59" spans="2:14" s="4" customFormat="1" x14ac:dyDescent="0.3">
      <c r="B59" s="3" t="s">
        <v>34</v>
      </c>
      <c r="C59" s="8">
        <v>2136.94</v>
      </c>
      <c r="D59" s="7">
        <f>C59*$D$56</f>
        <v>17095.52</v>
      </c>
      <c r="E59" s="15"/>
      <c r="H59" s="12"/>
      <c r="I59" s="3"/>
      <c r="J59" s="3"/>
      <c r="K59" s="3"/>
      <c r="L59" s="3"/>
      <c r="M59" s="3"/>
      <c r="N59" s="3"/>
    </row>
    <row r="60" spans="2:14" s="4" customFormat="1" x14ac:dyDescent="0.3">
      <c r="B60" s="3" t="s">
        <v>35</v>
      </c>
      <c r="C60" s="8">
        <v>806.77</v>
      </c>
      <c r="D60" s="11">
        <f>C60*$D$56</f>
        <v>6454.16</v>
      </c>
      <c r="E60" s="15"/>
      <c r="H60" s="12"/>
      <c r="I60" s="3"/>
      <c r="J60" s="3"/>
      <c r="K60" s="3"/>
      <c r="L60" s="3"/>
      <c r="M60" s="3"/>
      <c r="N60" s="3"/>
    </row>
    <row r="61" spans="2:14" s="4" customFormat="1" x14ac:dyDescent="0.3">
      <c r="B61" s="3" t="s">
        <v>36</v>
      </c>
      <c r="C61" s="8">
        <v>976.68</v>
      </c>
      <c r="D61" s="7">
        <f>C61*$D$56</f>
        <v>7813.44</v>
      </c>
      <c r="E61" s="15"/>
      <c r="H61" s="12"/>
      <c r="I61" s="3"/>
      <c r="J61" s="3"/>
      <c r="K61" s="3"/>
      <c r="L61" s="3"/>
      <c r="M61" s="3"/>
      <c r="N61" s="3"/>
    </row>
    <row r="62" spans="2:14" s="4" customFormat="1" x14ac:dyDescent="0.3">
      <c r="B62" s="3" t="s">
        <v>38</v>
      </c>
      <c r="C62" s="8"/>
      <c r="D62" s="8">
        <v>5000</v>
      </c>
      <c r="E62" s="15"/>
      <c r="H62" s="12"/>
      <c r="I62" s="3"/>
      <c r="J62" s="3"/>
      <c r="K62" s="3"/>
      <c r="L62" s="3"/>
      <c r="M62" s="3"/>
      <c r="N62" s="3"/>
    </row>
    <row r="63" spans="2:14" s="4" customFormat="1" x14ac:dyDescent="0.3">
      <c r="B63" s="3" t="s">
        <v>39</v>
      </c>
      <c r="C63" s="8"/>
      <c r="D63" s="8">
        <v>7500</v>
      </c>
      <c r="E63" s="15"/>
      <c r="H63" s="12" t="s">
        <v>191</v>
      </c>
      <c r="I63" s="3"/>
      <c r="J63" s="3"/>
      <c r="K63" s="3"/>
      <c r="L63" s="3"/>
      <c r="M63" s="3"/>
      <c r="N63" s="3"/>
    </row>
    <row r="64" spans="2:14" s="4" customFormat="1" x14ac:dyDescent="0.3">
      <c r="B64" s="3" t="s">
        <v>175</v>
      </c>
      <c r="C64" s="8"/>
      <c r="D64" s="8">
        <v>7500</v>
      </c>
      <c r="E64" s="15"/>
      <c r="H64" s="12" t="s">
        <v>176</v>
      </c>
      <c r="I64" s="3"/>
      <c r="J64" s="3"/>
      <c r="K64" s="3"/>
      <c r="L64" s="3"/>
      <c r="M64" s="3"/>
      <c r="N64" s="3"/>
    </row>
    <row r="65" spans="2:14" s="4" customFormat="1" x14ac:dyDescent="0.3">
      <c r="B65" s="3" t="s">
        <v>40</v>
      </c>
      <c r="C65" s="8"/>
      <c r="D65" s="8">
        <v>2500</v>
      </c>
      <c r="E65" s="15"/>
      <c r="H65" s="12" t="s">
        <v>41</v>
      </c>
      <c r="I65" s="3"/>
      <c r="J65" s="3"/>
      <c r="K65" s="3"/>
      <c r="L65" s="3"/>
      <c r="M65" s="3"/>
      <c r="N65" s="3"/>
    </row>
    <row r="66" spans="2:14" s="4" customFormat="1" x14ac:dyDescent="0.3">
      <c r="B66" s="3" t="s">
        <v>42</v>
      </c>
      <c r="C66" s="8"/>
      <c r="D66" s="8">
        <v>10000</v>
      </c>
      <c r="E66" s="15"/>
      <c r="H66" s="12"/>
      <c r="I66" s="3"/>
      <c r="J66" s="3"/>
      <c r="K66" s="3"/>
      <c r="L66" s="3"/>
      <c r="M66" s="3"/>
      <c r="N66" s="3"/>
    </row>
    <row r="67" spans="2:14" s="4" customFormat="1" x14ac:dyDescent="0.3">
      <c r="B67" s="5" t="s">
        <v>43</v>
      </c>
      <c r="C67" s="9"/>
      <c r="D67" s="9">
        <f>SUM(D59:D66)</f>
        <v>63863.119999999995</v>
      </c>
      <c r="E67" s="15"/>
      <c r="H67" s="12"/>
      <c r="I67" s="3"/>
      <c r="J67" s="3"/>
      <c r="K67" s="3"/>
      <c r="L67" s="3"/>
      <c r="M67" s="3"/>
      <c r="N67" s="3"/>
    </row>
  </sheetData>
  <mergeCells count="1">
    <mergeCell ref="C4:D4"/>
  </mergeCells>
  <pageMargins left="0.45" right="0.45" top="0.5" bottom="0.5" header="0.3" footer="0.3"/>
  <pageSetup scale="5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472B-3102-43B3-9D03-703AA230D10A}">
  <dimension ref="A1:A12"/>
  <sheetViews>
    <sheetView workbookViewId="0">
      <selection activeCell="A11" sqref="A11"/>
    </sheetView>
  </sheetViews>
  <sheetFormatPr defaultRowHeight="14.4" x14ac:dyDescent="0.3"/>
  <cols>
    <col min="1" max="1" width="73.44140625" bestFit="1" customWidth="1"/>
  </cols>
  <sheetData>
    <row r="1" spans="1:1" x14ac:dyDescent="0.3">
      <c r="A1" s="16" t="s">
        <v>44</v>
      </c>
    </row>
    <row r="2" spans="1:1" x14ac:dyDescent="0.3">
      <c r="A2" s="16"/>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624D5-881A-44C7-B32D-A1A897784DE0}">
  <sheetPr>
    <pageSetUpPr fitToPage="1"/>
  </sheetPr>
  <dimension ref="A2:H71"/>
  <sheetViews>
    <sheetView zoomScale="120" zoomScaleNormal="120" workbookViewId="0">
      <selection activeCell="D15" sqref="D15"/>
    </sheetView>
  </sheetViews>
  <sheetFormatPr defaultRowHeight="14.4" x14ac:dyDescent="0.3"/>
  <cols>
    <col min="1" max="1" width="4.5546875" style="48" bestFit="1" customWidth="1"/>
    <col min="2" max="2" width="48" style="38" bestFit="1" customWidth="1"/>
    <col min="3" max="4" width="14.6640625" bestFit="1" customWidth="1"/>
    <col min="5" max="5" width="58" customWidth="1"/>
    <col min="6" max="6" width="11.33203125" bestFit="1" customWidth="1"/>
    <col min="7" max="8" width="14.6640625" bestFit="1" customWidth="1"/>
  </cols>
  <sheetData>
    <row r="2" spans="1:5" ht="21" x14ac:dyDescent="0.4">
      <c r="A2" s="126" t="s">
        <v>142</v>
      </c>
      <c r="B2" s="126"/>
      <c r="C2" s="126"/>
      <c r="D2" s="126"/>
      <c r="E2" s="126"/>
    </row>
    <row r="3" spans="1:5" x14ac:dyDescent="0.3">
      <c r="B3" s="50" t="s">
        <v>112</v>
      </c>
      <c r="C3" s="42" t="s">
        <v>114</v>
      </c>
      <c r="D3" s="42" t="s">
        <v>115</v>
      </c>
      <c r="E3" s="42" t="s">
        <v>55</v>
      </c>
    </row>
    <row r="4" spans="1:5" x14ac:dyDescent="0.3">
      <c r="A4" s="48">
        <v>1</v>
      </c>
      <c r="B4" s="28" t="s">
        <v>81</v>
      </c>
      <c r="C4" s="29">
        <v>0</v>
      </c>
      <c r="D4" s="29">
        <v>20400000</v>
      </c>
      <c r="E4" s="28"/>
    </row>
    <row r="5" spans="1:5" x14ac:dyDescent="0.3">
      <c r="A5" s="48">
        <f>A4+1</f>
        <v>2</v>
      </c>
      <c r="B5" s="28" t="s">
        <v>82</v>
      </c>
      <c r="C5" s="43">
        <v>0</v>
      </c>
      <c r="D5" s="43">
        <v>1000000</v>
      </c>
      <c r="E5" s="28"/>
    </row>
    <row r="6" spans="1:5" x14ac:dyDescent="0.3">
      <c r="A6" s="48">
        <f t="shared" ref="A6:A12" si="0">A5+1</f>
        <v>3</v>
      </c>
      <c r="B6" s="28" t="s">
        <v>83</v>
      </c>
      <c r="C6" s="43">
        <v>0</v>
      </c>
      <c r="D6" s="43">
        <v>1000000</v>
      </c>
      <c r="E6" s="28"/>
    </row>
    <row r="7" spans="1:5" x14ac:dyDescent="0.3">
      <c r="A7" s="48">
        <f t="shared" si="0"/>
        <v>4</v>
      </c>
      <c r="B7" s="28" t="s">
        <v>84</v>
      </c>
      <c r="C7" s="43">
        <v>1000000</v>
      </c>
      <c r="D7" s="43">
        <v>5900000</v>
      </c>
    </row>
    <row r="8" spans="1:5" x14ac:dyDescent="0.3">
      <c r="A8" s="48">
        <f t="shared" si="0"/>
        <v>5</v>
      </c>
      <c r="B8" s="40" t="s">
        <v>85</v>
      </c>
      <c r="C8" s="44">
        <v>5100000</v>
      </c>
      <c r="D8" s="44">
        <v>0</v>
      </c>
      <c r="E8" s="16"/>
    </row>
    <row r="9" spans="1:5" x14ac:dyDescent="0.3">
      <c r="A9" s="48">
        <f t="shared" si="0"/>
        <v>6</v>
      </c>
      <c r="B9" s="40" t="s">
        <v>86</v>
      </c>
      <c r="C9" s="44">
        <v>15000000</v>
      </c>
      <c r="D9" s="44">
        <v>0</v>
      </c>
      <c r="E9" s="16"/>
    </row>
    <row r="10" spans="1:5" x14ac:dyDescent="0.3">
      <c r="A10" s="48">
        <f t="shared" si="0"/>
        <v>7</v>
      </c>
      <c r="B10" s="40" t="s">
        <v>87</v>
      </c>
      <c r="C10" s="44">
        <v>0</v>
      </c>
      <c r="D10" s="44">
        <v>0</v>
      </c>
    </row>
    <row r="11" spans="1:5" ht="16.2" x14ac:dyDescent="0.3">
      <c r="A11" s="48">
        <f t="shared" si="0"/>
        <v>8</v>
      </c>
      <c r="B11" s="40" t="s">
        <v>88</v>
      </c>
      <c r="C11" s="47">
        <v>0</v>
      </c>
      <c r="D11" s="47">
        <v>0</v>
      </c>
    </row>
    <row r="12" spans="1:5" x14ac:dyDescent="0.3">
      <c r="A12" s="48">
        <f t="shared" si="0"/>
        <v>9</v>
      </c>
      <c r="B12" s="40" t="s">
        <v>113</v>
      </c>
      <c r="C12" s="31">
        <f>SUM(C4:C11)</f>
        <v>21100000</v>
      </c>
      <c r="D12" s="31">
        <f>SUM(D4:D11)</f>
        <v>28300000</v>
      </c>
    </row>
    <row r="13" spans="1:5" x14ac:dyDescent="0.3">
      <c r="C13" s="45"/>
      <c r="D13" s="45"/>
    </row>
    <row r="14" spans="1:5" x14ac:dyDescent="0.3">
      <c r="B14" s="50" t="s">
        <v>89</v>
      </c>
      <c r="C14" s="46"/>
      <c r="D14" s="46"/>
      <c r="E14" s="33"/>
    </row>
    <row r="15" spans="1:5" x14ac:dyDescent="0.3">
      <c r="A15" s="48">
        <f>A12+1</f>
        <v>10</v>
      </c>
      <c r="B15" s="28" t="s">
        <v>81</v>
      </c>
      <c r="C15" s="29">
        <v>0</v>
      </c>
      <c r="D15" s="29">
        <v>31300000</v>
      </c>
      <c r="E15" s="28"/>
    </row>
    <row r="16" spans="1:5" x14ac:dyDescent="0.3">
      <c r="A16" s="48">
        <f t="shared" ref="A16:A23" si="1">A15+1</f>
        <v>11</v>
      </c>
      <c r="B16" s="28" t="s">
        <v>82</v>
      </c>
      <c r="C16" s="43">
        <v>0</v>
      </c>
      <c r="D16" s="43">
        <v>1000000</v>
      </c>
      <c r="E16" s="28"/>
    </row>
    <row r="17" spans="1:5" x14ac:dyDescent="0.3">
      <c r="A17" s="48">
        <f t="shared" si="1"/>
        <v>12</v>
      </c>
      <c r="B17" s="28" t="s">
        <v>83</v>
      </c>
      <c r="C17" s="43">
        <v>0</v>
      </c>
      <c r="D17" s="43">
        <v>1000000</v>
      </c>
      <c r="E17" s="28"/>
    </row>
    <row r="18" spans="1:5" x14ac:dyDescent="0.3">
      <c r="A18" s="48">
        <f t="shared" si="1"/>
        <v>13</v>
      </c>
      <c r="B18" s="28" t="s">
        <v>84</v>
      </c>
      <c r="C18" s="43">
        <v>1000000</v>
      </c>
      <c r="D18" s="43">
        <v>5900000</v>
      </c>
    </row>
    <row r="19" spans="1:5" x14ac:dyDescent="0.3">
      <c r="A19" s="48">
        <f t="shared" si="1"/>
        <v>14</v>
      </c>
      <c r="B19" s="40" t="s">
        <v>85</v>
      </c>
      <c r="C19" s="44">
        <v>8400000</v>
      </c>
      <c r="D19" s="44">
        <v>0</v>
      </c>
      <c r="E19" s="16"/>
    </row>
    <row r="20" spans="1:5" x14ac:dyDescent="0.3">
      <c r="A20" s="48">
        <f t="shared" si="1"/>
        <v>15</v>
      </c>
      <c r="B20" s="40" t="s">
        <v>86</v>
      </c>
      <c r="C20" s="44">
        <v>25000000</v>
      </c>
      <c r="D20" s="44">
        <v>0</v>
      </c>
      <c r="E20" s="16"/>
    </row>
    <row r="21" spans="1:5" x14ac:dyDescent="0.3">
      <c r="A21" s="48">
        <f t="shared" si="1"/>
        <v>16</v>
      </c>
      <c r="B21" s="40" t="s">
        <v>87</v>
      </c>
      <c r="C21" s="44">
        <v>0</v>
      </c>
      <c r="D21" s="44">
        <v>0</v>
      </c>
    </row>
    <row r="22" spans="1:5" ht="16.2" x14ac:dyDescent="0.3">
      <c r="A22" s="48">
        <f t="shared" si="1"/>
        <v>17</v>
      </c>
      <c r="B22" s="40" t="s">
        <v>88</v>
      </c>
      <c r="C22" s="47">
        <v>0</v>
      </c>
      <c r="D22" s="47">
        <v>0</v>
      </c>
    </row>
    <row r="23" spans="1:5" x14ac:dyDescent="0.3">
      <c r="A23" s="48">
        <f t="shared" si="1"/>
        <v>18</v>
      </c>
      <c r="B23" s="40" t="s">
        <v>116</v>
      </c>
      <c r="C23" s="41">
        <f>SUM(C15:C22)</f>
        <v>34400000</v>
      </c>
      <c r="D23" s="41">
        <f>SUM(D15:D22)</f>
        <v>39200000</v>
      </c>
    </row>
    <row r="24" spans="1:5" x14ac:dyDescent="0.3">
      <c r="C24" s="37"/>
      <c r="D24" s="37"/>
    </row>
    <row r="25" spans="1:5" x14ac:dyDescent="0.3">
      <c r="B25" s="51" t="s">
        <v>117</v>
      </c>
      <c r="C25" s="37"/>
      <c r="D25" s="37"/>
    </row>
    <row r="26" spans="1:5" x14ac:dyDescent="0.3">
      <c r="A26" s="48">
        <f>A23+1</f>
        <v>19</v>
      </c>
      <c r="B26" s="40" t="s">
        <v>118</v>
      </c>
      <c r="C26" s="41">
        <f>C8+C9</f>
        <v>20100000</v>
      </c>
      <c r="D26" s="41">
        <f>D8+D9</f>
        <v>0</v>
      </c>
    </row>
    <row r="27" spans="1:5" x14ac:dyDescent="0.3">
      <c r="A27" s="48">
        <f t="shared" ref="A27" si="2">A26+1</f>
        <v>20</v>
      </c>
      <c r="B27" s="40" t="s">
        <v>119</v>
      </c>
      <c r="C27" s="41">
        <f>C19+C20</f>
        <v>33400000</v>
      </c>
      <c r="D27" s="41">
        <f>D19+D20</f>
        <v>0</v>
      </c>
    </row>
    <row r="28" spans="1:5" x14ac:dyDescent="0.3">
      <c r="C28" s="37"/>
      <c r="D28" s="37"/>
    </row>
    <row r="29" spans="1:5" ht="21" x14ac:dyDescent="0.4">
      <c r="A29" s="126" t="s">
        <v>120</v>
      </c>
      <c r="B29" s="126"/>
      <c r="C29" s="126"/>
      <c r="D29" s="126"/>
      <c r="E29" s="126"/>
    </row>
    <row r="30" spans="1:5" x14ac:dyDescent="0.3">
      <c r="B30" s="50" t="s">
        <v>121</v>
      </c>
      <c r="C30" s="42" t="s">
        <v>114</v>
      </c>
      <c r="D30" s="42" t="s">
        <v>115</v>
      </c>
      <c r="E30" s="42" t="s">
        <v>55</v>
      </c>
    </row>
    <row r="31" spans="1:5" x14ac:dyDescent="0.3">
      <c r="A31" s="48">
        <f>A27+1</f>
        <v>21</v>
      </c>
      <c r="B31" s="28" t="s">
        <v>56</v>
      </c>
      <c r="C31" s="29">
        <v>168095</v>
      </c>
      <c r="D31" s="29">
        <v>490547</v>
      </c>
      <c r="E31" s="28" t="s">
        <v>57</v>
      </c>
    </row>
    <row r="32" spans="1:5" x14ac:dyDescent="0.3">
      <c r="A32" s="48">
        <f>A31+1</f>
        <v>22</v>
      </c>
      <c r="B32" s="28" t="s">
        <v>58</v>
      </c>
      <c r="C32" s="43">
        <v>0</v>
      </c>
      <c r="D32" s="43">
        <v>434275</v>
      </c>
      <c r="E32" s="28" t="s">
        <v>59</v>
      </c>
    </row>
    <row r="33" spans="1:8" x14ac:dyDescent="0.3">
      <c r="A33" s="48">
        <f t="shared" ref="A33:A43" si="3">A32+1</f>
        <v>23</v>
      </c>
      <c r="B33" s="28" t="s">
        <v>60</v>
      </c>
      <c r="C33" s="43">
        <v>1058582</v>
      </c>
      <c r="D33" s="43">
        <v>1213749</v>
      </c>
      <c r="E33" s="28" t="s">
        <v>61</v>
      </c>
    </row>
    <row r="34" spans="1:8" x14ac:dyDescent="0.3">
      <c r="A34" s="48">
        <f t="shared" si="3"/>
        <v>24</v>
      </c>
      <c r="B34" s="28" t="s">
        <v>62</v>
      </c>
      <c r="C34" s="43">
        <v>5853990</v>
      </c>
      <c r="D34" s="43">
        <v>6056461</v>
      </c>
      <c r="E34" s="28" t="s">
        <v>63</v>
      </c>
    </row>
    <row r="35" spans="1:8" x14ac:dyDescent="0.3">
      <c r="A35" s="48">
        <f t="shared" si="3"/>
        <v>25</v>
      </c>
      <c r="B35" s="28" t="s">
        <v>64</v>
      </c>
      <c r="C35" s="43">
        <v>982844</v>
      </c>
      <c r="D35" s="43">
        <v>1435804</v>
      </c>
      <c r="E35" s="28" t="s">
        <v>139</v>
      </c>
    </row>
    <row r="36" spans="1:8" x14ac:dyDescent="0.3">
      <c r="A36" s="48">
        <f t="shared" si="3"/>
        <v>26</v>
      </c>
      <c r="B36" s="28" t="s">
        <v>66</v>
      </c>
      <c r="C36" s="43">
        <v>224377</v>
      </c>
      <c r="D36" s="43">
        <v>304065</v>
      </c>
      <c r="E36" s="28" t="s">
        <v>67</v>
      </c>
    </row>
    <row r="37" spans="1:8" x14ac:dyDescent="0.3">
      <c r="A37" s="48">
        <f t="shared" si="3"/>
        <v>27</v>
      </c>
      <c r="B37" s="28" t="s">
        <v>68</v>
      </c>
      <c r="C37" s="43">
        <v>254913</v>
      </c>
      <c r="D37" s="43">
        <v>496405</v>
      </c>
      <c r="E37" s="28" t="s">
        <v>69</v>
      </c>
    </row>
    <row r="38" spans="1:8" x14ac:dyDescent="0.3">
      <c r="A38" s="48">
        <f t="shared" si="3"/>
        <v>28</v>
      </c>
      <c r="B38" s="28" t="s">
        <v>70</v>
      </c>
      <c r="C38" s="43">
        <v>2309500</v>
      </c>
      <c r="D38" s="43">
        <v>2340251</v>
      </c>
      <c r="E38" s="28" t="s">
        <v>71</v>
      </c>
    </row>
    <row r="39" spans="1:8" x14ac:dyDescent="0.3">
      <c r="A39" s="48">
        <f t="shared" si="3"/>
        <v>29</v>
      </c>
      <c r="B39" s="28" t="s">
        <v>136</v>
      </c>
      <c r="C39" s="43">
        <v>0</v>
      </c>
      <c r="D39" s="43">
        <v>178385</v>
      </c>
      <c r="E39" s="28" t="s">
        <v>61</v>
      </c>
    </row>
    <row r="40" spans="1:8" x14ac:dyDescent="0.3">
      <c r="A40" s="48">
        <f t="shared" si="3"/>
        <v>30</v>
      </c>
      <c r="B40" s="28" t="s">
        <v>72</v>
      </c>
      <c r="C40" s="43">
        <v>369743</v>
      </c>
      <c r="D40" s="43">
        <v>529446</v>
      </c>
      <c r="E40" s="28" t="s">
        <v>65</v>
      </c>
    </row>
    <row r="41" spans="1:8" x14ac:dyDescent="0.3">
      <c r="A41" s="48">
        <f t="shared" si="3"/>
        <v>31</v>
      </c>
      <c r="B41" s="28" t="s">
        <v>73</v>
      </c>
      <c r="C41" s="43">
        <v>425000</v>
      </c>
      <c r="D41" s="43">
        <v>550000</v>
      </c>
      <c r="E41" s="28"/>
    </row>
    <row r="42" spans="1:8" ht="16.2" x14ac:dyDescent="0.3">
      <c r="A42" s="48">
        <f t="shared" si="3"/>
        <v>32</v>
      </c>
      <c r="B42" s="28" t="s">
        <v>74</v>
      </c>
      <c r="C42" s="47">
        <v>5249827</v>
      </c>
      <c r="D42" s="47">
        <v>8622359</v>
      </c>
      <c r="E42" s="28"/>
    </row>
    <row r="43" spans="1:8" x14ac:dyDescent="0.3">
      <c r="A43" s="48">
        <f t="shared" si="3"/>
        <v>33</v>
      </c>
      <c r="B43" s="39" t="s">
        <v>122</v>
      </c>
      <c r="C43" s="52">
        <f>SUM(C31:C42)</f>
        <v>16896871</v>
      </c>
      <c r="D43" s="52">
        <f>SUM(D31:D42)</f>
        <v>22651747</v>
      </c>
      <c r="E43" s="32"/>
    </row>
    <row r="44" spans="1:8" x14ac:dyDescent="0.3">
      <c r="C44" s="28"/>
      <c r="D44" s="28"/>
      <c r="E44" s="28"/>
    </row>
    <row r="45" spans="1:8" x14ac:dyDescent="0.3">
      <c r="B45" s="42" t="s">
        <v>123</v>
      </c>
      <c r="C45" s="33"/>
      <c r="D45" s="33"/>
      <c r="E45" s="33"/>
    </row>
    <row r="46" spans="1:8" s="34" customFormat="1" ht="28.8" x14ac:dyDescent="0.3">
      <c r="A46" s="56">
        <f>A43+1</f>
        <v>34</v>
      </c>
      <c r="B46" s="55" t="s">
        <v>124</v>
      </c>
      <c r="C46" s="53">
        <f>'Budget - FY22-23'!F42-'Budget - FY22-23'!F37-'Budget - FY22-23'!F39-'Comprehensive Budget'!C35</f>
        <v>828625.19560000021</v>
      </c>
      <c r="D46" s="53">
        <f>'Budget - FY22-23'!G42-'Budget - FY22-23'!G37-'Budget - FY22-23'!G39-'Comprehensive Budget'!D35</f>
        <v>1993947.9435999999</v>
      </c>
      <c r="E46" s="54" t="s">
        <v>141</v>
      </c>
      <c r="F46" s="36"/>
      <c r="G46" s="75"/>
      <c r="H46" s="75"/>
    </row>
    <row r="47" spans="1:8" x14ac:dyDescent="0.3">
      <c r="C47" s="35"/>
      <c r="D47" s="35"/>
      <c r="E47" s="28"/>
      <c r="G47" s="76"/>
      <c r="H47" s="76"/>
    </row>
    <row r="48" spans="1:8" x14ac:dyDescent="0.3">
      <c r="B48" s="51" t="s">
        <v>75</v>
      </c>
      <c r="C48" s="33"/>
      <c r="D48" s="33"/>
      <c r="E48" s="33"/>
    </row>
    <row r="49" spans="1:6" ht="28.8" x14ac:dyDescent="0.3">
      <c r="A49" s="64">
        <f>A46+1</f>
        <v>35</v>
      </c>
      <c r="B49" s="65" t="s">
        <v>20</v>
      </c>
      <c r="C49" s="66">
        <v>1000000</v>
      </c>
      <c r="D49" s="66">
        <v>2000000</v>
      </c>
      <c r="E49" s="67" t="s">
        <v>76</v>
      </c>
    </row>
    <row r="50" spans="1:6" ht="28.8" x14ac:dyDescent="0.3">
      <c r="A50" s="64">
        <f t="shared" ref="A50:A53" si="4">A49+1</f>
        <v>36</v>
      </c>
      <c r="B50" s="65" t="s">
        <v>77</v>
      </c>
      <c r="C50" s="68">
        <v>1643400</v>
      </c>
      <c r="D50" s="68">
        <v>4980000</v>
      </c>
      <c r="E50" s="67" t="s">
        <v>138</v>
      </c>
    </row>
    <row r="51" spans="1:6" x14ac:dyDescent="0.3">
      <c r="A51" s="64">
        <f t="shared" si="4"/>
        <v>37</v>
      </c>
      <c r="B51" s="69" t="s">
        <v>78</v>
      </c>
      <c r="C51" s="68">
        <v>250000</v>
      </c>
      <c r="D51" s="68">
        <v>250000</v>
      </c>
      <c r="E51" s="65" t="s">
        <v>79</v>
      </c>
    </row>
    <row r="52" spans="1:6" ht="16.2" x14ac:dyDescent="0.3">
      <c r="A52" s="64">
        <f t="shared" si="4"/>
        <v>38</v>
      </c>
      <c r="B52" s="65" t="s">
        <v>80</v>
      </c>
      <c r="C52" s="70">
        <v>0</v>
      </c>
      <c r="D52" s="70">
        <v>0</v>
      </c>
      <c r="E52" s="67" t="s">
        <v>127</v>
      </c>
    </row>
    <row r="53" spans="1:6" x14ac:dyDescent="0.3">
      <c r="A53" s="64">
        <f t="shared" si="4"/>
        <v>39</v>
      </c>
      <c r="B53" s="71" t="s">
        <v>137</v>
      </c>
      <c r="C53" s="72">
        <f>SUM(C49:C52)</f>
        <v>2893400</v>
      </c>
      <c r="D53" s="72">
        <f>SUM(D49:D52)</f>
        <v>7230000</v>
      </c>
      <c r="E53" s="73"/>
    </row>
    <row r="54" spans="1:6" x14ac:dyDescent="0.3">
      <c r="C54" s="28"/>
      <c r="D54" s="28"/>
      <c r="E54" s="28"/>
    </row>
    <row r="55" spans="1:6" x14ac:dyDescent="0.3">
      <c r="B55" s="49"/>
      <c r="C55" s="33"/>
      <c r="D55" s="33"/>
      <c r="E55" s="33"/>
      <c r="F55" s="34"/>
    </row>
    <row r="56" spans="1:6" x14ac:dyDescent="0.3">
      <c r="A56" s="58">
        <f>A53+1</f>
        <v>40</v>
      </c>
      <c r="B56" s="59" t="s">
        <v>125</v>
      </c>
      <c r="C56" s="60">
        <f>C53+C46+C43</f>
        <v>20618896.195599999</v>
      </c>
      <c r="D56" s="61">
        <f>D53+D46+D43</f>
        <v>31875694.943599999</v>
      </c>
      <c r="E56" s="33"/>
    </row>
    <row r="57" spans="1:6" s="34" customFormat="1" x14ac:dyDescent="0.3">
      <c r="A57" s="48"/>
      <c r="B57" s="38"/>
      <c r="C57" s="32"/>
      <c r="D57" s="32"/>
      <c r="E57" s="32"/>
    </row>
    <row r="58" spans="1:6" ht="21" x14ac:dyDescent="0.3">
      <c r="A58" s="127" t="s">
        <v>90</v>
      </c>
      <c r="B58" s="127"/>
      <c r="C58" s="127"/>
      <c r="D58" s="127"/>
      <c r="E58" s="127"/>
    </row>
    <row r="59" spans="1:6" x14ac:dyDescent="0.3">
      <c r="C59" s="42" t="s">
        <v>114</v>
      </c>
      <c r="D59" s="42" t="s">
        <v>115</v>
      </c>
      <c r="E59" s="42" t="s">
        <v>55</v>
      </c>
    </row>
    <row r="60" spans="1:6" x14ac:dyDescent="0.3">
      <c r="A60" s="57">
        <f>A56+1</f>
        <v>41</v>
      </c>
      <c r="B60" s="28" t="s">
        <v>126</v>
      </c>
      <c r="C60" s="31">
        <v>5000000</v>
      </c>
      <c r="D60" s="31">
        <v>0</v>
      </c>
      <c r="E60" t="s">
        <v>91</v>
      </c>
    </row>
    <row r="61" spans="1:6" x14ac:dyDescent="0.3">
      <c r="B61"/>
    </row>
    <row r="62" spans="1:6" ht="21" x14ac:dyDescent="0.3">
      <c r="A62" s="127" t="s">
        <v>128</v>
      </c>
      <c r="B62" s="127"/>
      <c r="C62" s="127"/>
      <c r="D62" s="127"/>
      <c r="E62" s="127"/>
    </row>
    <row r="63" spans="1:6" x14ac:dyDescent="0.3">
      <c r="B63" s="51" t="s">
        <v>129</v>
      </c>
      <c r="C63" s="42" t="s">
        <v>114</v>
      </c>
      <c r="D63" s="42" t="s">
        <v>115</v>
      </c>
      <c r="E63" s="42" t="s">
        <v>55</v>
      </c>
    </row>
    <row r="64" spans="1:6" x14ac:dyDescent="0.3">
      <c r="A64" s="57">
        <f>A60+1</f>
        <v>42</v>
      </c>
      <c r="B64" s="38" t="s">
        <v>131</v>
      </c>
      <c r="C64" s="62">
        <f>C26+C60</f>
        <v>25100000</v>
      </c>
      <c r="D64" s="62">
        <f>D26</f>
        <v>0</v>
      </c>
      <c r="E64" t="s">
        <v>133</v>
      </c>
    </row>
    <row r="65" spans="1:5" ht="16.2" x14ac:dyDescent="0.45">
      <c r="A65" s="56">
        <f t="shared" ref="A65:A66" si="5">A64+1</f>
        <v>43</v>
      </c>
      <c r="B65" s="38" t="s">
        <v>130</v>
      </c>
      <c r="C65" s="63">
        <f>C56</f>
        <v>20618896.195599999</v>
      </c>
      <c r="D65" s="63">
        <f>D56</f>
        <v>31875694.943599999</v>
      </c>
    </row>
    <row r="66" spans="1:5" x14ac:dyDescent="0.3">
      <c r="A66" s="56">
        <f t="shared" si="5"/>
        <v>44</v>
      </c>
      <c r="B66" s="38" t="s">
        <v>132</v>
      </c>
      <c r="C66" s="62">
        <f>C64-C65</f>
        <v>4481103.8044000007</v>
      </c>
      <c r="D66" s="62">
        <f>D64-D65</f>
        <v>-31875694.943599999</v>
      </c>
    </row>
    <row r="68" spans="1:5" x14ac:dyDescent="0.3">
      <c r="B68" s="51" t="s">
        <v>134</v>
      </c>
      <c r="C68" s="42" t="s">
        <v>114</v>
      </c>
      <c r="D68" s="42" t="s">
        <v>115</v>
      </c>
      <c r="E68" s="42" t="s">
        <v>55</v>
      </c>
    </row>
    <row r="69" spans="1:5" x14ac:dyDescent="0.3">
      <c r="A69" s="57">
        <f>A66+1</f>
        <v>45</v>
      </c>
      <c r="B69" s="38" t="s">
        <v>135</v>
      </c>
      <c r="C69" s="62">
        <f>C27+C60</f>
        <v>38400000</v>
      </c>
      <c r="D69" s="62">
        <f>D27+D60</f>
        <v>0</v>
      </c>
      <c r="E69" t="s">
        <v>133</v>
      </c>
    </row>
    <row r="70" spans="1:5" ht="16.2" x14ac:dyDescent="0.45">
      <c r="A70" s="56">
        <f t="shared" ref="A70:A71" si="6">A69+1</f>
        <v>46</v>
      </c>
      <c r="B70" s="38" t="s">
        <v>130</v>
      </c>
      <c r="C70" s="63">
        <f>C56</f>
        <v>20618896.195599999</v>
      </c>
      <c r="D70" s="63">
        <f>D56</f>
        <v>31875694.943599999</v>
      </c>
    </row>
    <row r="71" spans="1:5" x14ac:dyDescent="0.3">
      <c r="A71" s="56">
        <f t="shared" si="6"/>
        <v>47</v>
      </c>
      <c r="B71" s="38" t="s">
        <v>140</v>
      </c>
      <c r="C71" s="62">
        <f>C69-C70</f>
        <v>17781103.804400001</v>
      </c>
      <c r="D71" s="62">
        <f>D69-D70</f>
        <v>-31875694.943599999</v>
      </c>
    </row>
  </sheetData>
  <mergeCells count="4">
    <mergeCell ref="A2:E2"/>
    <mergeCell ref="A29:E29"/>
    <mergeCell ref="A58:E58"/>
    <mergeCell ref="A62:E62"/>
  </mergeCells>
  <pageMargins left="0.7" right="0.7" top="0.75" bottom="0.75" header="0.3" footer="0.3"/>
  <pageSetup scale="6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0307-60DD-4E56-AB46-9573CE1B51BD}">
  <dimension ref="A1:H36"/>
  <sheetViews>
    <sheetView topLeftCell="A19" workbookViewId="0">
      <selection activeCell="C5" sqref="C5"/>
    </sheetView>
  </sheetViews>
  <sheetFormatPr defaultRowHeight="14.4" x14ac:dyDescent="0.3"/>
  <cols>
    <col min="1" max="1" width="48.6640625" bestFit="1" customWidth="1"/>
    <col min="2" max="2" width="26.109375" customWidth="1"/>
    <col min="3" max="3" width="18.5546875" bestFit="1" customWidth="1"/>
    <col min="4" max="4" width="19.6640625" bestFit="1" customWidth="1"/>
    <col min="5" max="5" width="20.5546875" customWidth="1"/>
    <col min="6" max="6" width="20.33203125" customWidth="1"/>
    <col min="7" max="7" width="25.44140625" customWidth="1"/>
    <col min="8" max="8" width="17.5546875" customWidth="1"/>
  </cols>
  <sheetData>
    <row r="1" spans="1:8" ht="18" x14ac:dyDescent="0.35">
      <c r="A1" s="79" t="s">
        <v>145</v>
      </c>
      <c r="B1" s="80" t="s">
        <v>146</v>
      </c>
      <c r="C1" s="80" t="s">
        <v>147</v>
      </c>
      <c r="D1" s="81" t="s">
        <v>148</v>
      </c>
      <c r="E1" s="81" t="s">
        <v>193</v>
      </c>
      <c r="F1" s="81" t="s">
        <v>202</v>
      </c>
      <c r="G1" s="124" t="s">
        <v>203</v>
      </c>
    </row>
    <row r="2" spans="1:8" ht="18" x14ac:dyDescent="0.35">
      <c r="A2" s="79"/>
      <c r="B2" s="80" t="s">
        <v>201</v>
      </c>
      <c r="C2" s="80"/>
      <c r="D2" s="81" t="s">
        <v>199</v>
      </c>
      <c r="E2" s="82" t="s">
        <v>206</v>
      </c>
      <c r="F2" s="82" t="s">
        <v>200</v>
      </c>
      <c r="G2" s="122"/>
    </row>
    <row r="3" spans="1:8" ht="18" x14ac:dyDescent="0.35">
      <c r="A3" s="82" t="s">
        <v>149</v>
      </c>
      <c r="B3" s="88">
        <v>112643.79</v>
      </c>
      <c r="C3" s="83" t="s">
        <v>207</v>
      </c>
      <c r="D3" s="90">
        <v>144827.73000000001</v>
      </c>
      <c r="E3" s="90">
        <v>144827.73000000001</v>
      </c>
      <c r="F3" s="90">
        <v>144827.73000000001</v>
      </c>
      <c r="G3" s="122"/>
    </row>
    <row r="4" spans="1:8" ht="18" x14ac:dyDescent="0.35">
      <c r="A4" s="82" t="s">
        <v>150</v>
      </c>
      <c r="B4" s="88">
        <v>37682.480000000003</v>
      </c>
      <c r="C4" s="83" t="s">
        <v>208</v>
      </c>
      <c r="D4" s="90">
        <v>92493.36</v>
      </c>
      <c r="E4" s="90">
        <v>92493.36</v>
      </c>
      <c r="F4" s="90">
        <v>92493.36</v>
      </c>
      <c r="G4" s="122"/>
    </row>
    <row r="5" spans="1:8" ht="18" x14ac:dyDescent="0.35">
      <c r="A5" s="82" t="s">
        <v>151</v>
      </c>
      <c r="B5" s="88">
        <v>28777.84</v>
      </c>
      <c r="C5" s="83" t="s">
        <v>209</v>
      </c>
      <c r="D5" s="90">
        <v>59769.36</v>
      </c>
      <c r="E5" s="90">
        <v>59769.36</v>
      </c>
      <c r="F5" s="90">
        <v>59769.36</v>
      </c>
      <c r="G5" s="122"/>
    </row>
    <row r="6" spans="1:8" ht="18" x14ac:dyDescent="0.35">
      <c r="A6" s="82" t="s">
        <v>152</v>
      </c>
      <c r="B6" s="88">
        <v>28628.400000000001</v>
      </c>
      <c r="C6" s="83" t="s">
        <v>153</v>
      </c>
      <c r="D6" s="90">
        <v>96620.85</v>
      </c>
      <c r="E6" s="90">
        <v>96620.85</v>
      </c>
      <c r="F6" s="90">
        <v>96620.85</v>
      </c>
      <c r="G6" s="122"/>
    </row>
    <row r="7" spans="1:8" ht="18" x14ac:dyDescent="0.35">
      <c r="A7" s="82" t="s">
        <v>154</v>
      </c>
      <c r="B7" s="88">
        <v>24907.279999999999</v>
      </c>
      <c r="C7" s="83" t="s">
        <v>153</v>
      </c>
      <c r="D7" s="90">
        <v>84062.07</v>
      </c>
      <c r="E7" s="90">
        <v>84062.07</v>
      </c>
      <c r="F7" s="90">
        <v>84062.07</v>
      </c>
      <c r="G7" s="122"/>
    </row>
    <row r="8" spans="1:8" ht="18" x14ac:dyDescent="0.35">
      <c r="A8" s="82" t="s">
        <v>156</v>
      </c>
      <c r="B8" s="88">
        <v>31451.040000000001</v>
      </c>
      <c r="C8" s="83" t="s">
        <v>153</v>
      </c>
      <c r="D8" s="90">
        <v>106147.26</v>
      </c>
      <c r="E8" s="90">
        <v>106147.26</v>
      </c>
      <c r="F8" s="90">
        <v>106147.26</v>
      </c>
      <c r="G8" s="122"/>
    </row>
    <row r="9" spans="1:8" ht="18" x14ac:dyDescent="0.35">
      <c r="A9" s="82" t="s">
        <v>157</v>
      </c>
      <c r="B9" s="88">
        <v>33684.32</v>
      </c>
      <c r="C9" s="83" t="s">
        <v>153</v>
      </c>
      <c r="D9" s="89">
        <v>113684.58</v>
      </c>
      <c r="E9" s="89">
        <v>113684.58</v>
      </c>
      <c r="F9" s="89">
        <v>113684.58</v>
      </c>
      <c r="G9" s="122"/>
    </row>
    <row r="10" spans="1:8" ht="18" x14ac:dyDescent="0.35">
      <c r="A10" s="82" t="s">
        <v>192</v>
      </c>
      <c r="B10" s="88">
        <v>30738.720000000001</v>
      </c>
      <c r="C10" s="83" t="s">
        <v>162</v>
      </c>
      <c r="D10" s="90">
        <v>138324.24</v>
      </c>
      <c r="E10" s="90">
        <v>138324.24</v>
      </c>
      <c r="F10" s="90">
        <v>138324.24</v>
      </c>
      <c r="G10" s="122"/>
    </row>
    <row r="11" spans="1:8" ht="18" x14ac:dyDescent="0.35">
      <c r="A11" s="82"/>
      <c r="B11" s="88"/>
      <c r="C11" s="83"/>
      <c r="D11" s="90"/>
      <c r="E11" s="90"/>
      <c r="F11" s="90"/>
      <c r="G11" s="122"/>
    </row>
    <row r="12" spans="1:8" ht="18" x14ac:dyDescent="0.35">
      <c r="A12" s="115" t="s">
        <v>158</v>
      </c>
      <c r="B12" s="116">
        <f>SUM(B3:B10)</f>
        <v>328513.87</v>
      </c>
      <c r="C12" s="83"/>
      <c r="D12" s="88">
        <f>SUM(D3:D10)</f>
        <v>835929.45</v>
      </c>
      <c r="E12" s="88">
        <f>SUM(E3:E10)</f>
        <v>835929.45</v>
      </c>
      <c r="F12" s="88">
        <f>SUM(F3:F10)</f>
        <v>835929.45</v>
      </c>
      <c r="G12" s="123">
        <f>B12</f>
        <v>328513.87</v>
      </c>
      <c r="H12" t="s">
        <v>5</v>
      </c>
    </row>
    <row r="13" spans="1:8" ht="18" x14ac:dyDescent="0.35">
      <c r="A13" s="82" t="s">
        <v>159</v>
      </c>
      <c r="B13" s="85">
        <v>8</v>
      </c>
      <c r="C13" s="85"/>
      <c r="D13" s="86"/>
      <c r="G13" s="122"/>
    </row>
    <row r="14" spans="1:8" ht="18" x14ac:dyDescent="0.35">
      <c r="B14" s="83"/>
      <c r="C14" s="83"/>
      <c r="D14" s="84"/>
      <c r="G14" s="122"/>
    </row>
    <row r="15" spans="1:8" ht="18" x14ac:dyDescent="0.35">
      <c r="A15" s="82" t="s">
        <v>197</v>
      </c>
      <c r="B15" s="88"/>
      <c r="C15" s="83"/>
      <c r="D15" s="99"/>
      <c r="G15" s="122"/>
    </row>
    <row r="16" spans="1:8" ht="18" x14ac:dyDescent="0.35">
      <c r="A16" s="82" t="s">
        <v>194</v>
      </c>
      <c r="B16" s="88">
        <v>0</v>
      </c>
      <c r="C16" s="110"/>
      <c r="D16" s="99">
        <v>80321.490000000005</v>
      </c>
      <c r="E16" s="99">
        <v>80321.490000000005</v>
      </c>
      <c r="F16" s="99">
        <v>80321.490000000005</v>
      </c>
      <c r="G16" s="122"/>
    </row>
    <row r="17" spans="1:8" ht="18" x14ac:dyDescent="0.35">
      <c r="A17" s="87" t="s">
        <v>11</v>
      </c>
      <c r="B17" s="88">
        <v>0</v>
      </c>
      <c r="C17" s="110"/>
      <c r="D17" s="117">
        <v>109306.53</v>
      </c>
      <c r="E17" s="113">
        <v>109306.53</v>
      </c>
      <c r="F17" s="113">
        <v>109306.53</v>
      </c>
      <c r="G17" s="122"/>
    </row>
    <row r="18" spans="1:8" ht="18" x14ac:dyDescent="0.35">
      <c r="A18" s="115" t="s">
        <v>158</v>
      </c>
      <c r="B18" s="118"/>
      <c r="C18" s="119"/>
      <c r="D18" s="120">
        <f>D12+D16+D17</f>
        <v>1025557.47</v>
      </c>
      <c r="E18" s="99">
        <f>E12+E16+E17</f>
        <v>1025557.47</v>
      </c>
      <c r="F18" s="99">
        <f>F12+F16+F17</f>
        <v>1025557.47</v>
      </c>
      <c r="G18" s="123">
        <f>D18-B12</f>
        <v>697043.6</v>
      </c>
      <c r="H18" t="s">
        <v>6</v>
      </c>
    </row>
    <row r="19" spans="1:8" ht="18" x14ac:dyDescent="0.35">
      <c r="A19" s="87"/>
      <c r="B19" s="88"/>
      <c r="C19" s="110"/>
      <c r="D19" s="99"/>
      <c r="E19" s="99"/>
      <c r="F19" s="99"/>
      <c r="G19" s="122"/>
    </row>
    <row r="20" spans="1:8" ht="18" x14ac:dyDescent="0.35">
      <c r="A20" s="87"/>
      <c r="B20" s="88"/>
      <c r="C20" s="110"/>
      <c r="D20" s="99"/>
      <c r="E20" s="99"/>
      <c r="F20" s="99"/>
      <c r="G20" s="122"/>
    </row>
    <row r="21" spans="1:8" ht="18" x14ac:dyDescent="0.35">
      <c r="A21" s="87"/>
      <c r="B21" s="88"/>
      <c r="C21" s="110"/>
      <c r="D21" s="99"/>
      <c r="E21" s="99"/>
      <c r="F21" s="99"/>
      <c r="G21" s="122"/>
    </row>
    <row r="22" spans="1:8" ht="18" x14ac:dyDescent="0.35">
      <c r="A22" s="112" t="s">
        <v>198</v>
      </c>
      <c r="B22" s="88">
        <f>385965</f>
        <v>385965</v>
      </c>
      <c r="C22" s="83"/>
      <c r="D22" s="88">
        <v>626363</v>
      </c>
      <c r="E22" s="88"/>
      <c r="F22" s="88"/>
      <c r="G22" s="122"/>
    </row>
    <row r="23" spans="1:8" ht="18" x14ac:dyDescent="0.35">
      <c r="A23" s="112"/>
      <c r="B23" s="88"/>
      <c r="C23" s="83"/>
      <c r="D23" s="88"/>
      <c r="G23" s="122"/>
    </row>
    <row r="24" spans="1:8" ht="18" x14ac:dyDescent="0.35">
      <c r="A24" s="82" t="s">
        <v>160</v>
      </c>
      <c r="B24" s="88">
        <f>B12+B22</f>
        <v>714478.87</v>
      </c>
      <c r="C24" s="83"/>
      <c r="D24" s="88">
        <f>D18+D22</f>
        <v>1651920.47</v>
      </c>
      <c r="E24" s="88"/>
      <c r="F24" s="88"/>
      <c r="G24" s="122"/>
    </row>
    <row r="25" spans="1:8" ht="18" x14ac:dyDescent="0.35">
      <c r="A25" s="82"/>
      <c r="B25" s="88"/>
      <c r="C25" s="83"/>
      <c r="D25" s="88"/>
      <c r="G25" s="122"/>
    </row>
    <row r="26" spans="1:8" ht="18" x14ac:dyDescent="0.35">
      <c r="A26" s="82" t="s">
        <v>195</v>
      </c>
      <c r="B26" s="88"/>
      <c r="C26" s="83"/>
      <c r="D26" s="88"/>
      <c r="G26" s="122"/>
    </row>
    <row r="27" spans="1:8" ht="18" x14ac:dyDescent="0.35">
      <c r="A27" s="87" t="s">
        <v>12</v>
      </c>
      <c r="B27" s="88"/>
      <c r="C27" s="110"/>
      <c r="D27" s="89"/>
      <c r="E27" s="99">
        <v>80321.490000000005</v>
      </c>
      <c r="F27" s="99">
        <v>80321.490000000005</v>
      </c>
      <c r="G27" s="122"/>
      <c r="H27" s="89"/>
    </row>
    <row r="28" spans="1:8" ht="18" x14ac:dyDescent="0.35">
      <c r="A28" s="87" t="s">
        <v>12</v>
      </c>
      <c r="B28" s="88"/>
      <c r="C28" s="110"/>
      <c r="D28" s="89"/>
      <c r="E28" s="99">
        <v>80321.490000000005</v>
      </c>
      <c r="F28" s="99">
        <v>80321.490000000005</v>
      </c>
      <c r="G28" s="122"/>
      <c r="H28" s="89"/>
    </row>
    <row r="29" spans="1:8" ht="18" x14ac:dyDescent="0.35">
      <c r="A29" s="87" t="s">
        <v>161</v>
      </c>
      <c r="B29" s="88">
        <v>0</v>
      </c>
      <c r="C29" s="110"/>
      <c r="D29" s="89"/>
      <c r="E29" s="117">
        <v>67616.91</v>
      </c>
      <c r="F29" s="113">
        <v>67616.91</v>
      </c>
      <c r="G29" s="122"/>
      <c r="H29" s="89"/>
    </row>
    <row r="30" spans="1:8" ht="18" x14ac:dyDescent="0.35">
      <c r="A30" s="115" t="s">
        <v>158</v>
      </c>
      <c r="B30" s="118"/>
      <c r="C30" s="119"/>
      <c r="D30" s="118"/>
      <c r="E30" s="120">
        <f>E12+E16+E17+E27+E28+E29</f>
        <v>1253817.3599999999</v>
      </c>
      <c r="F30" s="114">
        <f>F12+F16+F17+F27+F28+F29</f>
        <v>1253817.3599999999</v>
      </c>
      <c r="G30" s="123">
        <f>E30-D18</f>
        <v>228259.8899999999</v>
      </c>
      <c r="H30" t="s">
        <v>204</v>
      </c>
    </row>
    <row r="31" spans="1:8" ht="18" x14ac:dyDescent="0.35">
      <c r="A31" s="87"/>
      <c r="B31" s="88"/>
      <c r="C31" s="110"/>
      <c r="D31" s="89"/>
      <c r="E31" s="99"/>
      <c r="G31" s="122"/>
      <c r="H31" s="89"/>
    </row>
    <row r="32" spans="1:8" ht="18" x14ac:dyDescent="0.35">
      <c r="A32" s="87"/>
      <c r="B32" s="88"/>
      <c r="C32" s="80"/>
      <c r="D32" s="89"/>
      <c r="E32" s="99"/>
      <c r="G32" s="122"/>
    </row>
    <row r="33" spans="1:8" ht="18" x14ac:dyDescent="0.35">
      <c r="A33" s="87"/>
      <c r="B33" s="88"/>
      <c r="C33" s="80"/>
      <c r="D33" s="89"/>
      <c r="E33" s="99"/>
      <c r="G33" s="122"/>
    </row>
    <row r="34" spans="1:8" ht="18" x14ac:dyDescent="0.35">
      <c r="A34" s="82" t="s">
        <v>196</v>
      </c>
      <c r="C34" s="111"/>
      <c r="E34" s="76"/>
      <c r="G34" s="122"/>
    </row>
    <row r="35" spans="1:8" ht="18" x14ac:dyDescent="0.35">
      <c r="A35" s="82" t="s">
        <v>155</v>
      </c>
      <c r="B35" s="88"/>
      <c r="C35" s="110"/>
      <c r="D35" s="90"/>
      <c r="F35" s="90">
        <v>138324.24</v>
      </c>
      <c r="G35" s="122"/>
    </row>
    <row r="36" spans="1:8" ht="18" x14ac:dyDescent="0.35">
      <c r="A36" s="115" t="s">
        <v>158</v>
      </c>
      <c r="B36" s="118"/>
      <c r="C36" s="119"/>
      <c r="D36" s="118"/>
      <c r="E36" s="121"/>
      <c r="F36" s="120">
        <f>F30+F35</f>
        <v>1392141.5999999999</v>
      </c>
      <c r="G36" s="123">
        <f>F36-E30</f>
        <v>138324.24</v>
      </c>
      <c r="H36" t="s">
        <v>205</v>
      </c>
    </row>
  </sheetData>
  <phoneticPr fontId="1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EFD12-C655-45EE-95EB-DB36047664B7}">
  <dimension ref="B2:D9"/>
  <sheetViews>
    <sheetView topLeftCell="A2" workbookViewId="0">
      <selection activeCell="C7" sqref="C7"/>
    </sheetView>
  </sheetViews>
  <sheetFormatPr defaultColWidth="8.6640625" defaultRowHeight="14.4" x14ac:dyDescent="0.3"/>
  <cols>
    <col min="1" max="1" width="4.33203125" customWidth="1"/>
    <col min="2" max="2" width="31.33203125" customWidth="1"/>
    <col min="3" max="3" width="76.6640625" bestFit="1" customWidth="1"/>
    <col min="4" max="4" width="103.33203125" hidden="1" customWidth="1"/>
  </cols>
  <sheetData>
    <row r="2" spans="2:4" x14ac:dyDescent="0.3">
      <c r="B2" s="2" t="s">
        <v>92</v>
      </c>
      <c r="C2" s="2" t="s">
        <v>55</v>
      </c>
    </row>
    <row r="3" spans="2:4" x14ac:dyDescent="0.3">
      <c r="B3" t="s">
        <v>93</v>
      </c>
    </row>
    <row r="4" spans="2:4" ht="28.8" x14ac:dyDescent="0.3">
      <c r="B4" t="s">
        <v>94</v>
      </c>
      <c r="C4" s="1" t="s">
        <v>95</v>
      </c>
      <c r="D4" t="s">
        <v>96</v>
      </c>
    </row>
    <row r="5" spans="2:4" ht="43.2" x14ac:dyDescent="0.3">
      <c r="B5" t="s">
        <v>97</v>
      </c>
      <c r="C5" s="1" t="s">
        <v>98</v>
      </c>
      <c r="D5" t="s">
        <v>99</v>
      </c>
    </row>
    <row r="6" spans="2:4" ht="43.2" x14ac:dyDescent="0.3">
      <c r="B6" t="s">
        <v>100</v>
      </c>
      <c r="C6" s="1" t="s">
        <v>101</v>
      </c>
      <c r="D6" t="s">
        <v>102</v>
      </c>
    </row>
    <row r="7" spans="2:4" ht="28.8" x14ac:dyDescent="0.3">
      <c r="B7" t="s">
        <v>103</v>
      </c>
      <c r="C7" s="1" t="s">
        <v>104</v>
      </c>
      <c r="D7" t="s">
        <v>105</v>
      </c>
    </row>
    <row r="8" spans="2:4" ht="72" x14ac:dyDescent="0.3">
      <c r="B8" t="s">
        <v>106</v>
      </c>
      <c r="C8" s="1" t="s">
        <v>107</v>
      </c>
      <c r="D8" t="s">
        <v>108</v>
      </c>
    </row>
    <row r="9" spans="2:4" ht="28.8" x14ac:dyDescent="0.3">
      <c r="B9" t="s">
        <v>109</v>
      </c>
      <c r="C9" s="1" t="s">
        <v>110</v>
      </c>
      <c r="D9" t="s">
        <v>111</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 FY22-23</vt:lpstr>
      <vt:lpstr>Council goals</vt:lpstr>
      <vt:lpstr>Comprehensive Budget</vt:lpstr>
      <vt:lpstr>SEC Positions</vt:lpstr>
      <vt:lpstr>Job Reference 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Bocwinski, Cheryl</dc:creator>
  <cp:keywords/>
  <dc:description/>
  <cp:lastModifiedBy>Forrest, Amber</cp:lastModifiedBy>
  <cp:revision/>
  <cp:lastPrinted>2022-01-05T19:24:38Z</cp:lastPrinted>
  <dcterms:created xsi:type="dcterms:W3CDTF">2021-05-25T14:27:41Z</dcterms:created>
  <dcterms:modified xsi:type="dcterms:W3CDTF">2022-03-14T20:14:56Z</dcterms:modified>
  <cp:category/>
  <cp:contentStatus/>
</cp:coreProperties>
</file>